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svr\TSI\Laporan Bulanan Jadi\2023\KPI SISTEM INFORMASI\Labul 2023\"/>
    </mc:Choice>
  </mc:AlternateContent>
  <bookViews>
    <workbookView xWindow="0" yWindow="0" windowWidth="21600" windowHeight="9735" tabRatio="864" firstSheet="1" activeTab="7"/>
  </bookViews>
  <sheets>
    <sheet name="SPV SISTEM INFORMASI" sheetId="15" r:id="rId1"/>
    <sheet name="1. Pengembangan Sistem IT" sheetId="23" r:id="rId2"/>
    <sheet name="2. Perbaikan Fitur" sheetId="40" r:id="rId3"/>
    <sheet name="3. Penambahan fitur" sheetId="41" r:id="rId4"/>
    <sheet name="4. Pembayaran online" sheetId="37" r:id="rId5"/>
    <sheet name="5. Catat Meter" sheetId="36" r:id="rId6"/>
    <sheet name="6. Axapta" sheetId="38" r:id="rId7"/>
    <sheet name="7. Billing" sheetId="39" r:id="rId8"/>
    <sheet name="Hitung jam layanan" sheetId="42" r:id="rId9"/>
  </sheets>
  <definedNames>
    <definedName name="Excel_BuiltIn_Print_Area_1" localSheetId="1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>#REF!</definedName>
    <definedName name="Excel_BuiltIn_Print_Area_2" localSheetId="1">#REF!</definedName>
    <definedName name="Excel_BuiltIn_Print_Area_2" localSheetId="3">#REF!</definedName>
    <definedName name="Excel_BuiltIn_Print_Area_2" localSheetId="4">#REF!</definedName>
    <definedName name="Excel_BuiltIn_Print_Area_2" localSheetId="5">#REF!</definedName>
    <definedName name="Excel_BuiltIn_Print_Area_2" localSheetId="6">#REF!</definedName>
    <definedName name="Excel_BuiltIn_Print_Area_2" localSheetId="7">#REF!</definedName>
    <definedName name="Excel_BuiltIn_Print_Area_2">#REF!</definedName>
    <definedName name="Excel_BuiltIn_Print_Area_3" localSheetId="1">#REF!</definedName>
    <definedName name="Excel_BuiltIn_Print_Area_3" localSheetId="3">#REF!</definedName>
    <definedName name="Excel_BuiltIn_Print_Area_3" localSheetId="4">#REF!</definedName>
    <definedName name="Excel_BuiltIn_Print_Area_3" localSheetId="5">#REF!</definedName>
    <definedName name="Excel_BuiltIn_Print_Area_3" localSheetId="6">#REF!</definedName>
    <definedName name="Excel_BuiltIn_Print_Area_3" localSheetId="7">#REF!</definedName>
    <definedName name="Excel_BuiltIn_Print_Area_3">#REF!</definedName>
    <definedName name="Excel_BuiltIn_Print_Area_4" localSheetId="1">#REF!</definedName>
    <definedName name="Excel_BuiltIn_Print_Area_4" localSheetId="3">#REF!</definedName>
    <definedName name="Excel_BuiltIn_Print_Area_4" localSheetId="4">#REF!</definedName>
    <definedName name="Excel_BuiltIn_Print_Area_4" localSheetId="5">#REF!</definedName>
    <definedName name="Excel_BuiltIn_Print_Area_4" localSheetId="6">#REF!</definedName>
    <definedName name="Excel_BuiltIn_Print_Area_4" localSheetId="7">#REF!</definedName>
    <definedName name="Excel_BuiltIn_Print_Area_4">#REF!</definedName>
    <definedName name="kkkk" localSheetId="1">#REF!</definedName>
    <definedName name="kkkk" localSheetId="3">#REF!</definedName>
    <definedName name="kkkk" localSheetId="4">#REF!</definedName>
    <definedName name="kkkk" localSheetId="5">#REF!</definedName>
    <definedName name="kkkk" localSheetId="6">#REF!</definedName>
    <definedName name="kkkk" localSheetId="7">#REF!</definedName>
    <definedName name="kkkk">#REF!</definedName>
    <definedName name="_xlnm.Print_Area" localSheetId="1">'1. Pengembangan Sistem IT'!$A$1:$H$41</definedName>
    <definedName name="_xlnm.Print_Area" localSheetId="2">'2. Perbaikan Fitur'!$A$1:$L$41</definedName>
    <definedName name="_xlnm.Print_Area" localSheetId="3">'3. Penambahan fitur'!$A$1:$L$40</definedName>
    <definedName name="_xlnm.Print_Area" localSheetId="4">'4. Pembayaran online'!$A$1:$H$41</definedName>
    <definedName name="_xlnm.Print_Area" localSheetId="5">'5. Catat Meter'!$A$1:$H$41</definedName>
    <definedName name="_xlnm.Print_Area" localSheetId="6">'6. Axapta'!$A$1:$I$41</definedName>
    <definedName name="_xlnm.Print_Area" localSheetId="7">'7. Billing'!$A$1:$I$41</definedName>
    <definedName name="_xlnm.Print_Area" localSheetId="0">'SPV SISTEM INFORMASI'!$A$1:$O$27</definedName>
  </definedNames>
  <calcPr calcId="152511"/>
</workbook>
</file>

<file path=xl/calcChain.xml><?xml version="1.0" encoding="utf-8"?>
<calcChain xmlns="http://schemas.openxmlformats.org/spreadsheetml/2006/main">
  <c r="J29" i="41" l="1"/>
  <c r="J29" i="40"/>
  <c r="G28" i="41" l="1"/>
  <c r="J28" i="41" s="1"/>
  <c r="F38" i="42" l="1"/>
  <c r="F39" i="42" s="1"/>
  <c r="F9" i="42"/>
  <c r="F10" i="42"/>
  <c r="F11" i="42"/>
  <c r="F12" i="42"/>
  <c r="F13" i="42"/>
  <c r="F14" i="42"/>
  <c r="F15" i="42"/>
  <c r="F16" i="42"/>
  <c r="F17" i="42"/>
  <c r="F18" i="42"/>
  <c r="F19" i="42"/>
  <c r="F20" i="42"/>
  <c r="F21" i="42"/>
  <c r="F22" i="42"/>
  <c r="F23" i="42"/>
  <c r="F24" i="42"/>
  <c r="F25" i="42"/>
  <c r="F26" i="42"/>
  <c r="F27" i="42"/>
  <c r="F28" i="42"/>
  <c r="F29" i="42"/>
  <c r="F30" i="42"/>
  <c r="F31" i="42"/>
  <c r="F32" i="42"/>
  <c r="F33" i="42"/>
  <c r="F34" i="42"/>
  <c r="F35" i="42"/>
  <c r="F36" i="42"/>
  <c r="F37" i="42"/>
  <c r="F8" i="42"/>
  <c r="I1" i="39" l="1"/>
  <c r="I1" i="38"/>
  <c r="G1" i="36"/>
  <c r="G1" i="37"/>
  <c r="K1" i="41"/>
  <c r="K1" i="40"/>
  <c r="G1" i="23" l="1"/>
  <c r="G31" i="39" l="1"/>
  <c r="F31" i="39"/>
  <c r="E31" i="39"/>
  <c r="H30" i="39"/>
  <c r="H29" i="39"/>
  <c r="H28" i="39"/>
  <c r="H27" i="39"/>
  <c r="H26" i="39"/>
  <c r="H25" i="39"/>
  <c r="H24" i="39"/>
  <c r="H23" i="39"/>
  <c r="H22" i="39"/>
  <c r="I22" i="39" s="1"/>
  <c r="H21" i="39"/>
  <c r="H20" i="39"/>
  <c r="H19" i="39"/>
  <c r="I19" i="39" s="1"/>
  <c r="O15" i="15"/>
  <c r="G31" i="38"/>
  <c r="F31" i="38"/>
  <c r="E31" i="38"/>
  <c r="H30" i="38"/>
  <c r="H29" i="38"/>
  <c r="H28" i="38"/>
  <c r="I28" i="38" s="1"/>
  <c r="H27" i="38"/>
  <c r="H26" i="38"/>
  <c r="H25" i="38"/>
  <c r="H24" i="38"/>
  <c r="H23" i="38"/>
  <c r="H22" i="38"/>
  <c r="H21" i="38"/>
  <c r="H20" i="38"/>
  <c r="H19" i="38"/>
  <c r="O14" i="15"/>
  <c r="F31" i="36"/>
  <c r="E31" i="36"/>
  <c r="G30" i="36"/>
  <c r="G29" i="36"/>
  <c r="G28" i="36"/>
  <c r="G27" i="36"/>
  <c r="G26" i="36"/>
  <c r="G25" i="36"/>
  <c r="F25" i="36"/>
  <c r="G24" i="36"/>
  <c r="G23" i="36"/>
  <c r="G22" i="36"/>
  <c r="F22" i="36"/>
  <c r="G21" i="36"/>
  <c r="G20" i="36"/>
  <c r="G19" i="36"/>
  <c r="F19" i="36"/>
  <c r="F31" i="37"/>
  <c r="E31" i="37"/>
  <c r="G30" i="37"/>
  <c r="G29" i="37"/>
  <c r="G28" i="37"/>
  <c r="G27" i="37"/>
  <c r="G26" i="37"/>
  <c r="G25" i="37"/>
  <c r="F25" i="37"/>
  <c r="G24" i="37"/>
  <c r="G23" i="37"/>
  <c r="G22" i="37"/>
  <c r="F22" i="37"/>
  <c r="G21" i="37"/>
  <c r="G20" i="37"/>
  <c r="G19" i="37"/>
  <c r="F19" i="37"/>
  <c r="O12" i="15"/>
  <c r="I31" i="41"/>
  <c r="H31" i="41"/>
  <c r="J30" i="41"/>
  <c r="L30" i="41" s="1"/>
  <c r="G30" i="41"/>
  <c r="L29" i="41"/>
  <c r="G29" i="41"/>
  <c r="L28" i="41"/>
  <c r="G27" i="41"/>
  <c r="J27" i="41" s="1"/>
  <c r="L27" i="41" s="1"/>
  <c r="G26" i="41"/>
  <c r="J26" i="41" s="1"/>
  <c r="L26" i="41" s="1"/>
  <c r="G25" i="41"/>
  <c r="J25" i="41" s="1"/>
  <c r="L25" i="41" s="1"/>
  <c r="J24" i="41"/>
  <c r="L24" i="41" s="1"/>
  <c r="G24" i="41"/>
  <c r="J23" i="41"/>
  <c r="L23" i="41" s="1"/>
  <c r="G23" i="41"/>
  <c r="J22" i="41"/>
  <c r="L22" i="41" s="1"/>
  <c r="G22" i="41"/>
  <c r="G21" i="41"/>
  <c r="J21" i="41" s="1"/>
  <c r="L21" i="41" s="1"/>
  <c r="G20" i="41"/>
  <c r="J20" i="41" s="1"/>
  <c r="L20" i="41" s="1"/>
  <c r="G19" i="41"/>
  <c r="J19" i="41" s="1"/>
  <c r="O11" i="15"/>
  <c r="I31" i="40"/>
  <c r="H31" i="40"/>
  <c r="J30" i="40"/>
  <c r="L30" i="40" s="1"/>
  <c r="G30" i="40"/>
  <c r="L29" i="40"/>
  <c r="G29" i="40"/>
  <c r="G28" i="40"/>
  <c r="J28" i="40" s="1"/>
  <c r="G27" i="40"/>
  <c r="J27" i="40" s="1"/>
  <c r="L27" i="40" s="1"/>
  <c r="L26" i="40"/>
  <c r="G26" i="40"/>
  <c r="J26" i="40" s="1"/>
  <c r="G25" i="40"/>
  <c r="J25" i="40" s="1"/>
  <c r="L25" i="40" s="1"/>
  <c r="L24" i="40"/>
  <c r="G24" i="40"/>
  <c r="J24" i="40" s="1"/>
  <c r="G23" i="40"/>
  <c r="J23" i="40" s="1"/>
  <c r="L23" i="40" s="1"/>
  <c r="G22" i="40"/>
  <c r="J22" i="40" s="1"/>
  <c r="L22" i="40" s="1"/>
  <c r="G21" i="40"/>
  <c r="J21" i="40" s="1"/>
  <c r="L21" i="40" s="1"/>
  <c r="G20" i="40"/>
  <c r="J20" i="40" s="1"/>
  <c r="L20" i="40" s="1"/>
  <c r="G19" i="40"/>
  <c r="J19" i="40" s="1"/>
  <c r="O10" i="15"/>
  <c r="F31" i="23"/>
  <c r="E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O9" i="15"/>
  <c r="H16" i="15"/>
  <c r="O13" i="15"/>
  <c r="I28" i="39" l="1"/>
  <c r="K22" i="40"/>
  <c r="I22" i="38"/>
  <c r="K28" i="40"/>
  <c r="H19" i="37"/>
  <c r="K28" i="41"/>
  <c r="L28" i="40"/>
  <c r="H19" i="36"/>
  <c r="H22" i="36"/>
  <c r="I25" i="39"/>
  <c r="I31" i="39" s="1"/>
  <c r="Q15" i="15" s="1"/>
  <c r="L15" i="15" s="1"/>
  <c r="M15" i="15" s="1"/>
  <c r="N15" i="15" s="1"/>
  <c r="I25" i="38"/>
  <c r="G31" i="23"/>
  <c r="H31" i="23" s="1"/>
  <c r="H28" i="36"/>
  <c r="K25" i="41"/>
  <c r="K25" i="40"/>
  <c r="H25" i="36"/>
  <c r="H28" i="23"/>
  <c r="H28" i="37"/>
  <c r="K22" i="41"/>
  <c r="H22" i="37"/>
  <c r="H25" i="37"/>
  <c r="H22" i="23"/>
  <c r="I19" i="38"/>
  <c r="G31" i="36"/>
  <c r="G31" i="37"/>
  <c r="L19" i="41"/>
  <c r="J31" i="41"/>
  <c r="K19" i="41"/>
  <c r="H25" i="23"/>
  <c r="H19" i="23"/>
  <c r="J31" i="40"/>
  <c r="L19" i="40"/>
  <c r="K19" i="40"/>
  <c r="Q9" i="15" l="1"/>
  <c r="L9" i="15" s="1"/>
  <c r="M9" i="15" s="1"/>
  <c r="N9" i="15" s="1"/>
  <c r="I31" i="38"/>
  <c r="Q14" i="15" s="1"/>
  <c r="L14" i="15" s="1"/>
  <c r="M14" i="15" s="1"/>
  <c r="N14" i="15" s="1"/>
  <c r="K31" i="40"/>
  <c r="Q10" i="15" s="1"/>
  <c r="L10" i="15" s="1"/>
  <c r="M10" i="15" s="1"/>
  <c r="N10" i="15" s="1"/>
  <c r="K31" i="41"/>
  <c r="Q11" i="15" s="1"/>
  <c r="L11" i="15" s="1"/>
  <c r="M11" i="15" s="1"/>
  <c r="N11" i="15" s="1"/>
  <c r="H31" i="36"/>
  <c r="Q13" i="15"/>
  <c r="L13" i="15" s="1"/>
  <c r="M13" i="15" s="1"/>
  <c r="N13" i="15" s="1"/>
  <c r="H31" i="37"/>
  <c r="Q12" i="15"/>
  <c r="L12" i="15" s="1"/>
  <c r="M12" i="15" s="1"/>
  <c r="N12" i="15" s="1"/>
  <c r="L31" i="40" l="1"/>
  <c r="L31" i="41"/>
  <c r="N16" i="15"/>
</calcChain>
</file>

<file path=xl/comments1.xml><?xml version="1.0" encoding="utf-8"?>
<comments xmlns="http://schemas.openxmlformats.org/spreadsheetml/2006/main">
  <authors>
    <author>administrator1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administrator1:</t>
        </r>
        <r>
          <rPr>
            <sz val="9"/>
            <color indexed="81"/>
            <rFont val="Tahoma"/>
            <family val="2"/>
          </rPr>
          <t xml:space="preserve">
Implementasi Harmonisasi Tarif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administrator1:</t>
        </r>
        <r>
          <rPr>
            <sz val="9"/>
            <color indexed="81"/>
            <rFont val="Tahoma"/>
            <family val="2"/>
          </rPr>
          <t xml:space="preserve">
PENGADUAN PELANGGAN MELALUI APP CATAT METER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administrator1:</t>
        </r>
        <r>
          <rPr>
            <sz val="9"/>
            <color indexed="81"/>
            <rFont val="Tahoma"/>
            <family val="2"/>
          </rPr>
          <t xml:space="preserve">
Pengembangan Aplikasi Bengkel Meter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administrator1:</t>
        </r>
        <r>
          <rPr>
            <sz val="9"/>
            <color indexed="81"/>
            <rFont val="Tahoma"/>
            <family val="2"/>
          </rPr>
          <t xml:space="preserve">
Pengembangan Aplikasi Gudang (Bahan Kimia)</t>
        </r>
      </text>
    </comment>
  </commentList>
</comments>
</file>

<file path=xl/sharedStrings.xml><?xml version="1.0" encoding="utf-8"?>
<sst xmlns="http://schemas.openxmlformats.org/spreadsheetml/2006/main" count="430" uniqueCount="138">
  <si>
    <t>KEY PERFORMANCE INDICATOR TAHUN 2023</t>
  </si>
  <si>
    <t>DIREKTORAT OPERASI</t>
  </si>
  <si>
    <t>SUB DIREKTORAT KELOLA SISTEM INFORMASI DAN ASET PROPERTI</t>
  </si>
  <si>
    <t>BAGIAN TEKNOLOGI SISTEM INFORMASI</t>
  </si>
  <si>
    <t>SUB BAGIAN SISTEM INFORMASI</t>
  </si>
  <si>
    <t>No</t>
  </si>
  <si>
    <t>Critical Success Factors</t>
  </si>
  <si>
    <t>Key Performance Indicators</t>
  </si>
  <si>
    <t>Rencana Tindakan</t>
  </si>
  <si>
    <t>PIC</t>
  </si>
  <si>
    <t>Bobot</t>
  </si>
  <si>
    <t>Target</t>
  </si>
  <si>
    <t>Satuan</t>
  </si>
  <si>
    <t>Realisasi</t>
  </si>
  <si>
    <t>SCORE</t>
  </si>
  <si>
    <t>Nilai Kinerja</t>
  </si>
  <si>
    <t>Pelaporan KPI bulan terakhir</t>
  </si>
  <si>
    <t>Objectives</t>
  </si>
  <si>
    <t>Measurement</t>
  </si>
  <si>
    <t xml:space="preserve">Governance 
(Obedience) </t>
  </si>
  <si>
    <t>1.1</t>
  </si>
  <si>
    <t>Pengembangan Sistem Teknologi Informasi</t>
  </si>
  <si>
    <t>Jumlah pengembangan sistem teknologi informasi</t>
  </si>
  <si>
    <t>Membuat perencanaan pengembangan aplikasi</t>
  </si>
  <si>
    <t>Min</t>
  </si>
  <si>
    <t>Buah</t>
  </si>
  <si>
    <t>1.2</t>
  </si>
  <si>
    <t>Pemeliharaan dan perbaikan aplikasi sistem informasi</t>
  </si>
  <si>
    <t>Jumlah Penyelesaian Perbaikan Fitur yang tidak tepat waktu sampai dengan unit kerja menerima informasi untuk melakukan UAT (User Acceptance Test) maksimal 3 per bulan</t>
  </si>
  <si>
    <t>berkoordinasi aktif dengan bagian terkait</t>
  </si>
  <si>
    <t>%</t>
  </si>
  <si>
    <t>1.3</t>
  </si>
  <si>
    <t>Penambahan - penambahan fitur aplikasi eksisting</t>
  </si>
  <si>
    <t>Jumlah penyelesaian penambahan fitur yang tidak tepat waktu sampai dengan unit kerja menerima informasi untuk melakukan UAT (User Acceptance Test) maksimal 3 per bulan</t>
  </si>
  <si>
    <t>Ketersediaan (availability) Layanan TI</t>
  </si>
  <si>
    <t>Ketersediaan layanan pembayaran online host2host switcher</t>
  </si>
  <si>
    <t>Memastikan ketersediaan jaringan listrik dan jaringan data</t>
  </si>
  <si>
    <t>Jam/Tahun</t>
  </si>
  <si>
    <t>Ketersediaan layanan aplikasi catat meter</t>
  </si>
  <si>
    <t>Memastikan kehandalan aplikasi Catat Meter dengan menindaklanjuti segera setiap kali ada keluhan</t>
  </si>
  <si>
    <t>Ketersediaan layanan aplikasi axapta</t>
  </si>
  <si>
    <t>Memastikan kehandalan aplikasi axapta dengan menindaklanjuti segera setiap kali ada keluhan</t>
  </si>
  <si>
    <t>Ketersediaan layanan aplikasi billing</t>
  </si>
  <si>
    <t>Memastikan kehandalan aplikasi billing dengan menindaklanjuti segera setiap kali ada keluhan</t>
  </si>
  <si>
    <t>Nilai Total Bobot</t>
  </si>
  <si>
    <t>NILAI KINERJA</t>
  </si>
  <si>
    <t>Menyetujui</t>
  </si>
  <si>
    <t>Penanggung Jawab</t>
  </si>
  <si>
    <t>MANAJER TEKNOLOGI SISTEM INFORMASI</t>
  </si>
  <si>
    <t>SUPERVISOR SISTEM INFORMASI</t>
  </si>
  <si>
    <t>IRA NURAINI</t>
  </si>
  <si>
    <t>NIP. 1.05.01323</t>
  </si>
  <si>
    <t>NIP. 1.06.01390</t>
  </si>
  <si>
    <t>Bulan  :</t>
  </si>
  <si>
    <t>LAPORAN PENCAPAIAN KEY PERFORMANCE INDICATOR TAHUN 2023</t>
  </si>
  <si>
    <t>Bagian Teknologi Sistem Informasi</t>
  </si>
  <si>
    <t>Sub Bagian Sistem Informasi</t>
  </si>
  <si>
    <t xml:space="preserve">Indikator Kinerja </t>
  </si>
  <si>
    <t>:</t>
  </si>
  <si>
    <t>Pengukuran</t>
  </si>
  <si>
    <t xml:space="preserve">Min. 3 Buah </t>
  </si>
  <si>
    <t>Periode Perhitungan</t>
  </si>
  <si>
    <t xml:space="preserve">: </t>
  </si>
  <si>
    <t xml:space="preserve">Tahunan </t>
  </si>
  <si>
    <t>Bulan</t>
  </si>
  <si>
    <r>
      <rPr>
        <b/>
        <sz val="10"/>
        <color theme="1"/>
        <rFont val="Arial"/>
        <family val="2"/>
      </rPr>
      <t xml:space="preserve">Jumlah </t>
    </r>
    <r>
      <rPr>
        <b/>
        <sz val="10"/>
        <color rgb="FF3333CC"/>
        <rFont val="Arial"/>
        <family val="2"/>
      </rPr>
      <t>pengembangan sistem teknologi informasi</t>
    </r>
  </si>
  <si>
    <t>Pencapaian (Item)</t>
  </si>
  <si>
    <t xml:space="preserve">Kriteria           </t>
  </si>
  <si>
    <t xml:space="preserve">Target 
Minimal            </t>
  </si>
  <si>
    <t xml:space="preserve">Realisasi  
s/d bulan n                       </t>
  </si>
  <si>
    <t>a</t>
  </si>
  <si>
    <t>b</t>
  </si>
  <si>
    <t>c</t>
  </si>
  <si>
    <r>
      <rPr>
        <b/>
        <sz val="11"/>
        <color rgb="FF0070C0"/>
        <rFont val="Arial"/>
        <family val="2"/>
      </rPr>
      <t xml:space="preserve">d = </t>
    </r>
    <r>
      <rPr>
        <b/>
        <sz val="11"/>
        <color rgb="FF0070C0"/>
        <rFont val="Calibri"/>
        <family val="2"/>
      </rPr>
      <t>∑</t>
    </r>
    <r>
      <rPr>
        <b/>
        <sz val="9.35"/>
        <color rgb="FF0070C0"/>
        <rFont val="Arial"/>
        <family val="2"/>
      </rPr>
      <t>b</t>
    </r>
  </si>
  <si>
    <r>
      <rPr>
        <b/>
        <sz val="11"/>
        <color rgb="FF0070C0"/>
        <rFont val="Arial"/>
        <family val="2"/>
      </rPr>
      <t xml:space="preserve">(Jika d </t>
    </r>
    <r>
      <rPr>
        <b/>
        <sz val="11"/>
        <color rgb="FF0070C0"/>
        <rFont val="Calibri"/>
        <family val="2"/>
      </rPr>
      <t>≥</t>
    </r>
    <r>
      <rPr>
        <b/>
        <sz val="11"/>
        <color indexed="30"/>
        <rFont val="Arial"/>
        <family val="2"/>
      </rPr>
      <t xml:space="preserve"> c, Tercapai; 
Jika d &lt; c, Tidak Tercapai)</t>
    </r>
  </si>
  <si>
    <t>Januari</t>
  </si>
  <si>
    <t xml:space="preserve"> Februari</t>
  </si>
  <si>
    <t xml:space="preserve"> Maret</t>
  </si>
  <si>
    <t>April</t>
  </si>
  <si>
    <t xml:space="preserve"> Mei</t>
  </si>
  <si>
    <t xml:space="preserve"> Juni</t>
  </si>
  <si>
    <t xml:space="preserve"> Juli</t>
  </si>
  <si>
    <t>Agustus</t>
  </si>
  <si>
    <t xml:space="preserve"> September</t>
  </si>
  <si>
    <t xml:space="preserve"> Oktober</t>
  </si>
  <si>
    <t>Nopember</t>
  </si>
  <si>
    <t xml:space="preserve"> Desember</t>
  </si>
  <si>
    <t>Pencapaian s/d Bulan n</t>
  </si>
  <si>
    <t>Data yang diisi oleh user</t>
  </si>
  <si>
    <t>Angka Yang dimasukkan ke Aplikasi</t>
  </si>
  <si>
    <t>Min. 100%</t>
  </si>
  <si>
    <t>Bulanan</t>
  </si>
  <si>
    <r>
      <rPr>
        <b/>
        <sz val="10"/>
        <color theme="1"/>
        <rFont val="Arial"/>
        <family val="2"/>
      </rPr>
      <t xml:space="preserve">Jumlah </t>
    </r>
    <r>
      <rPr>
        <b/>
        <sz val="10"/>
        <color rgb="FF3333CC"/>
        <rFont val="Arial"/>
        <family val="2"/>
      </rPr>
      <t xml:space="preserve">SLA (Service Level Agreement ) / Rencana Penyelesaian Perbaikan Fitur </t>
    </r>
    <r>
      <rPr>
        <b/>
        <sz val="10"/>
        <rFont val="Arial"/>
        <family val="2"/>
      </rPr>
      <t>dalam 1 bulan</t>
    </r>
  </si>
  <si>
    <r>
      <rPr>
        <b/>
        <sz val="10"/>
        <color theme="1"/>
        <rFont val="Arial"/>
        <family val="2"/>
      </rPr>
      <t xml:space="preserve">Jumlah </t>
    </r>
    <r>
      <rPr>
        <b/>
        <sz val="10"/>
        <color rgb="FF3333CC"/>
        <rFont val="Arial"/>
        <family val="2"/>
      </rPr>
      <t xml:space="preserve">informasi </t>
    </r>
    <r>
      <rPr>
        <b/>
        <sz val="10"/>
        <rFont val="Arial"/>
        <family val="2"/>
      </rPr>
      <t>untuk</t>
    </r>
    <r>
      <rPr>
        <b/>
        <sz val="10"/>
        <color rgb="FF3333CC"/>
        <rFont val="Arial"/>
        <family val="2"/>
      </rPr>
      <t xml:space="preserve"> melakukan UAT (User Acceptance Test) Tepat Waktu</t>
    </r>
  </si>
  <si>
    <r>
      <rPr>
        <b/>
        <sz val="10"/>
        <color theme="1"/>
        <rFont val="Arial"/>
        <family val="2"/>
      </rPr>
      <t xml:space="preserve">Jumlah </t>
    </r>
    <r>
      <rPr>
        <b/>
        <sz val="10"/>
        <rFont val="Arial"/>
        <family val="2"/>
      </rPr>
      <t>Perbaikan Fitur yang tidak tepat waktu</t>
    </r>
  </si>
  <si>
    <t xml:space="preserve">Target tidak tepat waktu
Maksimal           </t>
  </si>
  <si>
    <t>Target 
Minimal</t>
  </si>
  <si>
    <t>Pencapaian (%)</t>
  </si>
  <si>
    <t>Bulan n</t>
  </si>
  <si>
    <t>s/d Bulan n</t>
  </si>
  <si>
    <t>d</t>
  </si>
  <si>
    <t>e</t>
  </si>
  <si>
    <t>f</t>
  </si>
  <si>
    <t>g</t>
  </si>
  <si>
    <r>
      <rPr>
        <b/>
        <sz val="11"/>
        <color rgb="FF0070C0"/>
        <rFont val="Arial"/>
        <family val="2"/>
      </rPr>
      <t>h=</t>
    </r>
    <r>
      <rPr>
        <b/>
        <sz val="11"/>
        <color rgb="FF0070C0"/>
        <rFont val="MS Reference Sans Serif"/>
        <family val="2"/>
      </rPr>
      <t></t>
    </r>
    <r>
      <rPr>
        <b/>
        <sz val="9.35"/>
        <color rgb="FF0070C0"/>
        <rFont val="Arial"/>
        <family val="2"/>
      </rPr>
      <t>g</t>
    </r>
  </si>
  <si>
    <r>
      <rPr>
        <b/>
        <sz val="11"/>
        <color rgb="FF0070C0"/>
        <rFont val="Arial"/>
        <family val="2"/>
      </rPr>
      <t xml:space="preserve">(Jika g </t>
    </r>
    <r>
      <rPr>
        <b/>
        <sz val="11"/>
        <color indexed="30"/>
        <rFont val="Symbol"/>
        <family val="1"/>
        <charset val="2"/>
      </rPr>
      <t>³</t>
    </r>
    <r>
      <rPr>
        <b/>
        <sz val="11"/>
        <color indexed="30"/>
        <rFont val="Arial"/>
        <family val="2"/>
      </rPr>
      <t xml:space="preserve"> f, Tercapai; 
Jika g &lt; f, Tidak Tercapai)</t>
    </r>
  </si>
  <si>
    <r>
      <rPr>
        <b/>
        <sz val="10"/>
        <color theme="1"/>
        <rFont val="Arial"/>
        <family val="2"/>
      </rPr>
      <t xml:space="preserve">Jumlah </t>
    </r>
    <r>
      <rPr>
        <b/>
        <sz val="10"/>
        <color rgb="FF3333CC"/>
        <rFont val="Arial"/>
        <family val="2"/>
      </rPr>
      <t xml:space="preserve">SLA (Service Level Agreement ) / Rencana Penyelesaian Penambahan Fitur </t>
    </r>
    <r>
      <rPr>
        <b/>
        <sz val="10"/>
        <rFont val="Arial"/>
        <family val="2"/>
      </rPr>
      <t>dalam 1 bulan</t>
    </r>
  </si>
  <si>
    <r>
      <rPr>
        <b/>
        <sz val="10"/>
        <color theme="1"/>
        <rFont val="Arial"/>
        <family val="2"/>
      </rPr>
      <t xml:space="preserve">Jumlah </t>
    </r>
    <r>
      <rPr>
        <b/>
        <sz val="10"/>
        <rFont val="Arial"/>
        <family val="2"/>
      </rPr>
      <t>Penambahan Fitur yang tidak tepat waktu</t>
    </r>
  </si>
  <si>
    <t xml:space="preserve">Ketersediaan layanan pembayaran online host2host switcher </t>
  </si>
  <si>
    <t xml:space="preserve">Min. 8345 Jam/Tahun </t>
  </si>
  <si>
    <r>
      <rPr>
        <b/>
        <sz val="10"/>
        <color theme="1"/>
        <rFont val="Arial"/>
        <family val="2"/>
      </rPr>
      <t xml:space="preserve">Jumlah </t>
    </r>
    <r>
      <rPr>
        <b/>
        <sz val="10"/>
        <color rgb="FF3333CC"/>
        <rFont val="Arial"/>
        <family val="2"/>
      </rPr>
      <t>Jam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rgb="FF3333CC"/>
        <rFont val="Arial"/>
        <family val="2"/>
      </rPr>
      <t xml:space="preserve">Ketersediaan layanan pembayaran online host2host switcher </t>
    </r>
  </si>
  <si>
    <t>Pencapaian (Jam/Tahun)</t>
  </si>
  <si>
    <t>Ketersediaan layanan catat meter</t>
  </si>
  <si>
    <r>
      <rPr>
        <b/>
        <sz val="10"/>
        <color theme="1"/>
        <rFont val="Arial"/>
        <family val="2"/>
      </rPr>
      <t xml:space="preserve">Jumlah </t>
    </r>
    <r>
      <rPr>
        <b/>
        <sz val="10"/>
        <color rgb="FF3333CC"/>
        <rFont val="Arial"/>
        <family val="2"/>
      </rPr>
      <t>Jam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rgb="FF3333CC"/>
        <rFont val="Arial"/>
        <family val="2"/>
      </rPr>
      <t>Ketersediaan layanan catat meter</t>
    </r>
  </si>
  <si>
    <t>Min 95%</t>
  </si>
  <si>
    <t xml:space="preserve">Bulanan </t>
  </si>
  <si>
    <r>
      <rPr>
        <b/>
        <sz val="10"/>
        <color theme="1"/>
        <rFont val="Arial"/>
        <family val="2"/>
      </rPr>
      <t xml:space="preserve">Jumlah </t>
    </r>
    <r>
      <rPr>
        <b/>
        <sz val="10"/>
        <color rgb="FF3333CC"/>
        <rFont val="Arial"/>
        <family val="2"/>
      </rPr>
      <t>Jam Kerja</t>
    </r>
  </si>
  <si>
    <r>
      <rPr>
        <b/>
        <sz val="10"/>
        <color theme="1"/>
        <rFont val="Arial"/>
        <family val="2"/>
      </rPr>
      <t xml:space="preserve">Ketersediaan </t>
    </r>
    <r>
      <rPr>
        <b/>
        <sz val="10"/>
        <color rgb="FF3333CC"/>
        <rFont val="Arial"/>
        <family val="2"/>
      </rPr>
      <t>layanan aplikasi axapta</t>
    </r>
    <r>
      <rPr>
        <b/>
        <sz val="10"/>
        <color theme="1"/>
        <rFont val="Arial"/>
        <family val="2"/>
      </rPr>
      <t xml:space="preserve">
(Jam)</t>
    </r>
  </si>
  <si>
    <t>e=c/b</t>
  </si>
  <si>
    <r>
      <rPr>
        <b/>
        <sz val="11"/>
        <color rgb="FF0070C0"/>
        <rFont val="Arial"/>
        <family val="2"/>
      </rPr>
      <t>f=((</t>
    </r>
    <r>
      <rPr>
        <b/>
        <sz val="11"/>
        <color indexed="30"/>
        <rFont val="Symbol"/>
        <family val="1"/>
        <charset val="2"/>
      </rPr>
      <t>S</t>
    </r>
    <r>
      <rPr>
        <b/>
        <sz val="11"/>
        <color indexed="30"/>
        <rFont val="Arial"/>
        <family val="2"/>
      </rPr>
      <t>c)/(</t>
    </r>
    <r>
      <rPr>
        <b/>
        <sz val="11"/>
        <color indexed="30"/>
        <rFont val="Symbol"/>
        <family val="1"/>
        <charset val="2"/>
      </rPr>
      <t>S</t>
    </r>
    <r>
      <rPr>
        <b/>
        <sz val="11"/>
        <color indexed="30"/>
        <rFont val="Arial"/>
        <family val="2"/>
      </rPr>
      <t>b))</t>
    </r>
  </si>
  <si>
    <r>
      <rPr>
        <b/>
        <sz val="10"/>
        <color theme="1"/>
        <rFont val="Arial"/>
        <family val="2"/>
      </rPr>
      <t xml:space="preserve">Ketersediaan </t>
    </r>
    <r>
      <rPr>
        <b/>
        <sz val="10"/>
        <color rgb="FF3333CC"/>
        <rFont val="Arial"/>
        <family val="2"/>
      </rPr>
      <t>layanan aplikasi billing</t>
    </r>
    <r>
      <rPr>
        <b/>
        <sz val="10"/>
        <color theme="1"/>
        <rFont val="Arial"/>
        <family val="2"/>
      </rPr>
      <t xml:space="preserve">
(Jam)</t>
    </r>
  </si>
  <si>
    <t>SUBEKTI PRANOTO, S.T., M.MT</t>
  </si>
  <si>
    <t>Supervisor Sistem Informasi</t>
  </si>
  <si>
    <t>Ira Nuraini</t>
  </si>
  <si>
    <t>:  Ketersediaan (availability) Layanan TI</t>
  </si>
  <si>
    <t>:  Ketersediaan layanan aplikasi billing</t>
  </si>
  <si>
    <t>:  2150 jamkerja/tahun</t>
  </si>
  <si>
    <t>Jumlah Jam Kerja Dalam 1 Bulan</t>
  </si>
  <si>
    <t>: 94% Efek Pandemi Covid-19 terjadi perubahan jam kerja
senin sd kamis 7,5 jam (16 hari/bulan)
jumat  8 jam (4 hari/bulan)</t>
  </si>
  <si>
    <t xml:space="preserve"> </t>
  </si>
  <si>
    <t>Tanggal</t>
  </si>
  <si>
    <t>Jumlah Jam Kerja</t>
  </si>
  <si>
    <t>Down Time Aplikasi Billing</t>
  </si>
  <si>
    <t>Ketersediaan Aplikasi Billing (jam)</t>
  </si>
  <si>
    <t>b (jam)</t>
  </si>
  <si>
    <t>c (menit)</t>
  </si>
  <si>
    <t>d = b-c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</si>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</sst>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_);_(* \(#,##0\);_(* &quot;-&quot;_);_(@_)"/>
    <numFmt numFmtId="165" formatCode="_(* #,##0.00_);_(* \(#,##0.00\);_(* &quot;-&quot;??_);_(@_)"/>
    <numFmt numFmtId="166" formatCode="&quot;Yes&quot;;&quot;Yes&quot;;&quot;No&quot;"/>
    <numFmt numFmtId="167" formatCode="0.0"/>
    <numFmt numFmtId="168" formatCode="[$-409]d\-mmm\-yy;@"/>
    <numFmt numFmtId="169" formatCode="_(&quot;Rp&quot;* #,##0_);_(&quot;Rp&quot;* \(#,##0\);_(&quot;Rp&quot;* &quot;-&quot;_);_(@_)"/>
    <numFmt numFmtId="170" formatCode="d\-mmm\-yyyy;@"/>
  </numFmts>
  <fonts count="47">
    <font>
      <sz val="11"/>
      <color theme="1"/>
      <name val="Calibri"/>
      <charset val="134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1"/>
      <charset val="1"/>
    </font>
    <font>
      <b/>
      <sz val="11"/>
      <color rgb="FF0070C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10"/>
      <color rgb="FF0070C0"/>
      <name val="Arial"/>
      <family val="2"/>
    </font>
    <font>
      <b/>
      <sz val="12"/>
      <color rgb="FF0070C0"/>
      <name val="Arial"/>
      <family val="2"/>
    </font>
    <font>
      <b/>
      <sz val="12"/>
      <color theme="0" tint="-0.499984740745262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1"/>
      <charset val="134"/>
    </font>
    <font>
      <sz val="12"/>
      <color indexed="8"/>
      <name val="Arial"/>
      <family val="2"/>
    </font>
    <font>
      <b/>
      <sz val="10"/>
      <color rgb="FF3333CC"/>
      <name val="Arial"/>
      <family val="2"/>
    </font>
    <font>
      <b/>
      <sz val="11"/>
      <color indexed="30"/>
      <name val="Symbol"/>
      <family val="1"/>
      <charset val="2"/>
    </font>
    <font>
      <b/>
      <sz val="11"/>
      <color indexed="30"/>
      <name val="Arial"/>
      <family val="2"/>
    </font>
    <font>
      <b/>
      <sz val="11"/>
      <color rgb="FF0070C0"/>
      <name val="Calibri"/>
      <family val="2"/>
    </font>
    <font>
      <b/>
      <sz val="9.35"/>
      <color rgb="FF0070C0"/>
      <name val="Arial"/>
      <family val="2"/>
    </font>
    <font>
      <b/>
      <sz val="11"/>
      <color rgb="FF0070C0"/>
      <name val="MS Reference Sans Serif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2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2"/>
      </top>
      <bottom style="thin">
        <color theme="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40">
    <xf numFmtId="0" fontId="0" fillId="0" borderId="0"/>
    <xf numFmtId="165" fontId="14" fillId="0" borderId="0" applyFill="0" applyBorder="0" applyAlignment="0" applyProtection="0"/>
    <xf numFmtId="0" fontId="32" fillId="0" borderId="0">
      <alignment vertical="center"/>
    </xf>
    <xf numFmtId="9" fontId="14" fillId="0" borderId="0" applyFill="0" applyBorder="0" applyAlignment="0" applyProtection="0"/>
    <xf numFmtId="0" fontId="32" fillId="0" borderId="0" applyNumberFormat="0" applyFill="0" applyBorder="0" applyProtection="0">
      <alignment vertical="center"/>
    </xf>
    <xf numFmtId="0" fontId="32" fillId="0" borderId="0"/>
    <xf numFmtId="0" fontId="25" fillId="0" borderId="0"/>
    <xf numFmtId="0" fontId="25" fillId="0" borderId="0"/>
    <xf numFmtId="0" fontId="32" fillId="0" borderId="0" applyNumberFormat="0" applyFill="0" applyBorder="0" applyProtection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32" fillId="10" borderId="0" applyNumberFormat="0" applyBorder="0" applyAlignment="0" applyProtection="0"/>
    <xf numFmtId="9" fontId="14" fillId="0" borderId="0" applyFill="0" applyBorder="0" applyAlignment="0" applyProtection="0">
      <alignment vertical="center"/>
    </xf>
    <xf numFmtId="164" fontId="25" fillId="0" borderId="0" applyFont="0" applyFill="0" applyBorder="0" applyAlignment="0" applyProtection="0"/>
    <xf numFmtId="0" fontId="32" fillId="0" borderId="0"/>
    <xf numFmtId="0" fontId="32" fillId="0" borderId="0">
      <alignment vertical="center"/>
    </xf>
    <xf numFmtId="167" fontId="14" fillId="0" borderId="0" applyFill="0" applyBorder="0" applyAlignment="0" applyProtection="0"/>
    <xf numFmtId="0" fontId="33" fillId="0" borderId="0">
      <alignment vertical="center"/>
    </xf>
    <xf numFmtId="166" fontId="14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164" fontId="14" fillId="0" borderId="0" applyFill="0" applyBorder="0" applyAlignment="0" applyProtection="0"/>
    <xf numFmtId="164" fontId="14" fillId="0" borderId="0" applyFill="0" applyBorder="0" applyAlignment="0" applyProtection="0"/>
    <xf numFmtId="164" fontId="25" fillId="0" borderId="0" applyFont="0" applyFill="0" applyBorder="0" applyAlignment="0" applyProtection="0"/>
    <xf numFmtId="0" fontId="32" fillId="9" borderId="0" applyNumberFormat="0" applyBorder="0" applyAlignment="0" applyProtection="0"/>
    <xf numFmtId="166" fontId="14" fillId="0" borderId="0" applyFill="0" applyBorder="0" applyAlignment="0" applyProtection="0"/>
    <xf numFmtId="0" fontId="32" fillId="9" borderId="0" applyNumberFormat="0" applyBorder="0" applyAlignment="0" applyProtection="0"/>
    <xf numFmtId="0" fontId="33" fillId="0" borderId="0">
      <alignment vertical="center"/>
    </xf>
    <xf numFmtId="164" fontId="14" fillId="0" borderId="0" applyFill="0" applyBorder="0" applyAlignment="0" applyProtection="0"/>
    <xf numFmtId="164" fontId="14" fillId="0" borderId="0" applyFill="0" applyBorder="0" applyAlignment="0" applyProtection="0"/>
    <xf numFmtId="166" fontId="14" fillId="0" borderId="0" applyFill="0" applyBorder="0" applyAlignment="0" applyProtection="0"/>
    <xf numFmtId="167" fontId="14" fillId="0" borderId="0" applyFill="0" applyBorder="0" applyAlignment="0" applyProtection="0"/>
    <xf numFmtId="167" fontId="14" fillId="0" borderId="0" applyFill="0" applyBorder="0" applyAlignment="0" applyProtection="0"/>
    <xf numFmtId="166" fontId="14" fillId="0" borderId="0" applyFill="0" applyBorder="0" applyAlignment="0" applyProtection="0"/>
    <xf numFmtId="164" fontId="25" fillId="0" borderId="0" applyFont="0" applyFill="0" applyBorder="0" applyAlignment="0" applyProtection="0"/>
    <xf numFmtId="166" fontId="14" fillId="0" borderId="0" applyFill="0" applyBorder="0" applyAlignment="0" applyProtection="0"/>
    <xf numFmtId="165" fontId="14" fillId="0" borderId="0" applyFill="0" applyBorder="0" applyAlignment="0" applyProtection="0"/>
    <xf numFmtId="169" fontId="33" fillId="0" borderId="0" applyFont="0" applyFill="0" applyBorder="0" applyAlignment="0" applyProtection="0">
      <alignment vertical="center"/>
    </xf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0" fontId="32" fillId="0" borderId="0"/>
    <xf numFmtId="0" fontId="25" fillId="0" borderId="0"/>
    <xf numFmtId="9" fontId="14" fillId="0" borderId="0" applyFill="0" applyBorder="0" applyAlignment="0" applyProtection="0"/>
    <xf numFmtId="0" fontId="32" fillId="0" borderId="0">
      <alignment vertical="center"/>
    </xf>
    <xf numFmtId="9" fontId="14" fillId="0" borderId="0" applyFill="0" applyBorder="0" applyAlignment="0" applyProtection="0"/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33" fillId="0" borderId="0"/>
    <xf numFmtId="0" fontId="25" fillId="0" borderId="0"/>
    <xf numFmtId="0" fontId="25" fillId="0" borderId="0"/>
    <xf numFmtId="0" fontId="25" fillId="0" borderId="0"/>
    <xf numFmtId="9" fontId="14" fillId="0" borderId="0" applyFill="0" applyBorder="0" applyAlignment="0" applyProtection="0"/>
    <xf numFmtId="0" fontId="25" fillId="0" borderId="0"/>
    <xf numFmtId="0" fontId="3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32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3" fillId="0" borderId="0"/>
    <xf numFmtId="0" fontId="32" fillId="0" borderId="0">
      <alignment vertical="center"/>
    </xf>
    <xf numFmtId="0" fontId="33" fillId="0" borderId="0"/>
    <xf numFmtId="0" fontId="14" fillId="0" borderId="0"/>
    <xf numFmtId="0" fontId="33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14" fillId="0" borderId="0"/>
    <xf numFmtId="0" fontId="25" fillId="0" borderId="0"/>
    <xf numFmtId="0" fontId="25" fillId="0" borderId="0"/>
    <xf numFmtId="0" fontId="3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32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0"/>
    <xf numFmtId="0" fontId="32" fillId="0" borderId="0">
      <alignment vertical="center"/>
    </xf>
    <xf numFmtId="0" fontId="25" fillId="0" borderId="0"/>
    <xf numFmtId="0" fontId="2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32" fillId="0" borderId="0">
      <alignment vertical="center"/>
    </xf>
    <xf numFmtId="0" fontId="25" fillId="0" borderId="0"/>
    <xf numFmtId="0" fontId="32" fillId="0" borderId="0">
      <alignment vertical="center"/>
    </xf>
    <xf numFmtId="0" fontId="32" fillId="0" borderId="0">
      <alignment vertical="center"/>
    </xf>
    <xf numFmtId="0" fontId="25" fillId="0" borderId="0"/>
    <xf numFmtId="0" fontId="32" fillId="0" borderId="0">
      <alignment vertical="center"/>
    </xf>
    <xf numFmtId="0" fontId="33" fillId="0" borderId="0"/>
    <xf numFmtId="0" fontId="32" fillId="0" borderId="0" applyNumberFormat="0" applyFill="0" applyBorder="0" applyProtection="0">
      <alignment vertical="center"/>
    </xf>
    <xf numFmtId="0" fontId="25" fillId="0" borderId="0"/>
    <xf numFmtId="0" fontId="25" fillId="0" borderId="0"/>
    <xf numFmtId="0" fontId="33" fillId="0" borderId="0">
      <alignment vertical="center"/>
    </xf>
    <xf numFmtId="0" fontId="25" fillId="0" borderId="0"/>
    <xf numFmtId="0" fontId="25" fillId="0" borderId="0"/>
    <xf numFmtId="0" fontId="32" fillId="0" borderId="0">
      <alignment vertical="center"/>
    </xf>
    <xf numFmtId="0" fontId="32" fillId="0" borderId="0">
      <alignment vertical="center"/>
    </xf>
    <xf numFmtId="0" fontId="33" fillId="0" borderId="0"/>
    <xf numFmtId="9" fontId="14" fillId="0" borderId="0" applyFill="0" applyBorder="0" applyAlignment="0" applyProtection="0"/>
    <xf numFmtId="9" fontId="14" fillId="0" borderId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>
      <alignment vertical="center"/>
    </xf>
    <xf numFmtId="9" fontId="14" fillId="0" borderId="0" applyFill="0" applyBorder="0" applyAlignment="0" applyProtection="0"/>
    <xf numFmtId="9" fontId="25" fillId="0" borderId="0" applyFont="0" applyFill="0" applyBorder="0" applyAlignment="0" applyProtection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94">
    <xf numFmtId="0" fontId="0" fillId="0" borderId="0" xfId="0"/>
    <xf numFmtId="0" fontId="1" fillId="0" borderId="0" xfId="88" applyFont="1" applyAlignment="1">
      <alignment horizontal="center" vertical="center"/>
    </xf>
    <xf numFmtId="0" fontId="1" fillId="0" borderId="0" xfId="7" applyFont="1" applyAlignment="1">
      <alignment horizontal="left" vertical="center"/>
    </xf>
    <xf numFmtId="0" fontId="1" fillId="0" borderId="0" xfId="7" applyFont="1" applyAlignment="1">
      <alignment horizontal="center" vertical="center"/>
    </xf>
    <xf numFmtId="0" fontId="2" fillId="0" borderId="0" xfId="88" applyFont="1"/>
    <xf numFmtId="0" fontId="3" fillId="0" borderId="0" xfId="88" applyFont="1" applyAlignment="1">
      <alignment horizontal="center" vertical="center"/>
    </xf>
    <xf numFmtId="0" fontId="1" fillId="0" borderId="0" xfId="88" applyFont="1"/>
    <xf numFmtId="0" fontId="4" fillId="0" borderId="0" xfId="88" applyFont="1" applyAlignment="1">
      <alignment horizontal="center"/>
    </xf>
    <xf numFmtId="0" fontId="5" fillId="0" borderId="0" xfId="88" applyFont="1" applyAlignment="1">
      <alignment horizontal="center" vertical="center"/>
    </xf>
    <xf numFmtId="0" fontId="1" fillId="0" borderId="0" xfId="88" applyFont="1" applyAlignment="1">
      <alignment vertical="center"/>
    </xf>
    <xf numFmtId="0" fontId="1" fillId="0" borderId="0" xfId="88" applyFont="1" applyAlignment="1">
      <alignment horizontal="left" vertical="center"/>
    </xf>
    <xf numFmtId="9" fontId="8" fillId="0" borderId="0" xfId="121" applyFont="1" applyFill="1" applyBorder="1" applyAlignment="1">
      <alignment horizontal="left" vertical="center" wrapText="1"/>
    </xf>
    <xf numFmtId="9" fontId="8" fillId="0" borderId="0" xfId="7" applyNumberFormat="1" applyFont="1" applyFill="1" applyBorder="1" applyAlignment="1">
      <alignment horizontal="left" vertical="center"/>
    </xf>
    <xf numFmtId="0" fontId="9" fillId="0" borderId="0" xfId="73" applyNumberFormat="1" applyFont="1" applyFill="1" applyAlignment="1">
      <alignment horizontal="left" vertical="center"/>
    </xf>
    <xf numFmtId="9" fontId="10" fillId="0" borderId="0" xfId="7" applyNumberFormat="1" applyFont="1" applyFill="1" applyBorder="1" applyAlignment="1">
      <alignment horizontal="left" vertical="center"/>
    </xf>
    <xf numFmtId="0" fontId="11" fillId="0" borderId="1" xfId="88" applyFont="1" applyFill="1" applyBorder="1" applyAlignment="1">
      <alignment horizontal="center" vertical="center"/>
    </xf>
    <xf numFmtId="0" fontId="13" fillId="2" borderId="2" xfId="88" applyFont="1" applyFill="1" applyBorder="1" applyAlignment="1">
      <alignment horizontal="center" vertical="center"/>
    </xf>
    <xf numFmtId="0" fontId="13" fillId="2" borderId="2" xfId="96" applyFont="1" applyFill="1" applyBorder="1" applyAlignment="1">
      <alignment horizontal="center" vertical="center"/>
    </xf>
    <xf numFmtId="0" fontId="13" fillId="2" borderId="1" xfId="88" applyFont="1" applyFill="1" applyBorder="1" applyAlignment="1">
      <alignment horizontal="center" vertical="center"/>
    </xf>
    <xf numFmtId="1" fontId="2" fillId="0" borderId="2" xfId="88" applyNumberFormat="1" applyFont="1" applyBorder="1" applyAlignment="1">
      <alignment horizontal="center" vertical="center"/>
    </xf>
    <xf numFmtId="1" fontId="14" fillId="3" borderId="2" xfId="1" applyNumberFormat="1" applyFont="1" applyFill="1" applyBorder="1" applyAlignment="1">
      <alignment horizontal="center" vertical="center"/>
    </xf>
    <xf numFmtId="1" fontId="14" fillId="3" borderId="6" xfId="1" applyNumberFormat="1" applyFont="1" applyFill="1" applyBorder="1" applyAlignment="1">
      <alignment horizontal="center" vertical="center"/>
    </xf>
    <xf numFmtId="9" fontId="16" fillId="4" borderId="9" xfId="121" applyNumberFormat="1" applyFont="1" applyFill="1" applyBorder="1" applyAlignment="1">
      <alignment horizontal="center" vertical="center"/>
    </xf>
    <xf numFmtId="1" fontId="2" fillId="0" borderId="4" xfId="88" applyNumberFormat="1" applyFont="1" applyBorder="1" applyAlignment="1">
      <alignment horizontal="center" vertical="center"/>
    </xf>
    <xf numFmtId="1" fontId="14" fillId="3" borderId="4" xfId="1" applyNumberFormat="1" applyFont="1" applyFill="1" applyBorder="1" applyAlignment="1">
      <alignment horizontal="center" vertical="center"/>
    </xf>
    <xf numFmtId="1" fontId="14" fillId="3" borderId="10" xfId="1" applyNumberFormat="1" applyFont="1" applyFill="1" applyBorder="1" applyAlignment="1">
      <alignment horizontal="center" vertical="center"/>
    </xf>
    <xf numFmtId="9" fontId="16" fillId="4" borderId="12" xfId="121" applyNumberFormat="1" applyFont="1" applyFill="1" applyBorder="1" applyAlignment="1">
      <alignment horizontal="center" vertical="center"/>
    </xf>
    <xf numFmtId="1" fontId="2" fillId="0" borderId="5" xfId="88" applyNumberFormat="1" applyFont="1" applyBorder="1" applyAlignment="1">
      <alignment horizontal="center" vertical="center"/>
    </xf>
    <xf numFmtId="1" fontId="14" fillId="3" borderId="5" xfId="1" applyNumberFormat="1" applyFont="1" applyFill="1" applyBorder="1" applyAlignment="1">
      <alignment horizontal="center" vertical="center"/>
    </xf>
    <xf numFmtId="1" fontId="14" fillId="3" borderId="13" xfId="1" applyNumberFormat="1" applyFont="1" applyFill="1" applyBorder="1" applyAlignment="1">
      <alignment horizontal="center" vertical="center"/>
    </xf>
    <xf numFmtId="1" fontId="14" fillId="3" borderId="6" xfId="31" applyNumberFormat="1" applyFont="1" applyFill="1" applyBorder="1" applyAlignment="1">
      <alignment horizontal="center" vertical="center"/>
    </xf>
    <xf numFmtId="1" fontId="14" fillId="3" borderId="10" xfId="31" applyNumberFormat="1" applyFont="1" applyFill="1" applyBorder="1" applyAlignment="1">
      <alignment horizontal="center" vertical="center"/>
    </xf>
    <xf numFmtId="1" fontId="14" fillId="3" borderId="13" xfId="31" applyNumberFormat="1" applyFont="1" applyFill="1" applyBorder="1" applyAlignment="1">
      <alignment horizontal="center" vertical="center"/>
    </xf>
    <xf numFmtId="9" fontId="16" fillId="4" borderId="16" xfId="121" applyNumberFormat="1" applyFont="1" applyFill="1" applyBorder="1" applyAlignment="1">
      <alignment horizontal="center" vertical="center"/>
    </xf>
    <xf numFmtId="1" fontId="17" fillId="0" borderId="5" xfId="31" applyNumberFormat="1" applyFont="1" applyBorder="1" applyAlignment="1">
      <alignment horizontal="center" vertical="center"/>
    </xf>
    <xf numFmtId="9" fontId="18" fillId="0" borderId="1" xfId="121" applyFont="1" applyBorder="1" applyAlignment="1">
      <alignment horizontal="center" vertical="center"/>
    </xf>
    <xf numFmtId="3" fontId="17" fillId="5" borderId="3" xfId="88" applyNumberFormat="1" applyFont="1" applyFill="1" applyBorder="1" applyAlignment="1">
      <alignment horizontal="center" vertical="center"/>
    </xf>
    <xf numFmtId="0" fontId="1" fillId="3" borderId="0" xfId="88" applyFont="1" applyFill="1"/>
    <xf numFmtId="0" fontId="1" fillId="4" borderId="0" xfId="88" applyFont="1" applyFill="1"/>
    <xf numFmtId="3" fontId="5" fillId="0" borderId="0" xfId="6" applyNumberFormat="1" applyFont="1" applyBorder="1" applyAlignment="1">
      <alignment horizontal="center" vertical="center"/>
    </xf>
    <xf numFmtId="165" fontId="14" fillId="0" borderId="0" xfId="42" applyFont="1"/>
    <xf numFmtId="0" fontId="11" fillId="0" borderId="1" xfId="88" applyFont="1" applyFill="1" applyBorder="1" applyAlignment="1">
      <alignment horizontal="center" vertical="center" wrapText="1"/>
    </xf>
    <xf numFmtId="10" fontId="18" fillId="0" borderId="5" xfId="121" applyNumberFormat="1" applyFont="1" applyFill="1" applyBorder="1" applyAlignment="1">
      <alignment horizontal="center" vertical="center"/>
    </xf>
    <xf numFmtId="0" fontId="1" fillId="0" borderId="0" xfId="103" applyFont="1" applyAlignment="1">
      <alignment horizontal="center" vertical="center"/>
    </xf>
    <xf numFmtId="0" fontId="1" fillId="0" borderId="0" xfId="61" applyFont="1" applyAlignment="1">
      <alignment horizontal="left" vertical="center"/>
    </xf>
    <xf numFmtId="0" fontId="1" fillId="0" borderId="0" xfId="61" applyFont="1" applyAlignment="1">
      <alignment horizontal="center" vertical="center"/>
    </xf>
    <xf numFmtId="0" fontId="2" fillId="0" borderId="0" xfId="103" applyFont="1"/>
    <xf numFmtId="0" fontId="3" fillId="0" borderId="0" xfId="103" applyFont="1" applyAlignment="1">
      <alignment horizontal="center" vertical="center"/>
    </xf>
    <xf numFmtId="0" fontId="1" fillId="0" borderId="0" xfId="103" applyFont="1"/>
    <xf numFmtId="0" fontId="4" fillId="0" borderId="0" xfId="103" applyFont="1" applyAlignment="1">
      <alignment horizontal="center"/>
    </xf>
    <xf numFmtId="3" fontId="5" fillId="0" borderId="0" xfId="103" applyNumberFormat="1" applyFont="1" applyBorder="1" applyAlignment="1">
      <alignment horizontal="center" vertical="center"/>
    </xf>
    <xf numFmtId="0" fontId="19" fillId="0" borderId="0" xfId="96" applyNumberFormat="1" applyFont="1" applyFill="1" applyBorder="1" applyAlignment="1">
      <alignment horizontal="center" vertical="center"/>
    </xf>
    <xf numFmtId="0" fontId="1" fillId="0" borderId="0" xfId="103" applyFont="1" applyAlignment="1">
      <alignment vertical="center"/>
    </xf>
    <xf numFmtId="0" fontId="1" fillId="0" borderId="0" xfId="103" applyFont="1" applyAlignment="1">
      <alignment horizontal="left" vertical="center"/>
    </xf>
    <xf numFmtId="0" fontId="9" fillId="0" borderId="0" xfId="80" applyNumberFormat="1" applyFont="1" applyFill="1" applyAlignment="1">
      <alignment horizontal="left" vertical="center"/>
    </xf>
    <xf numFmtId="0" fontId="13" fillId="6" borderId="2" xfId="103" applyFont="1" applyFill="1" applyBorder="1" applyAlignment="1">
      <alignment horizontal="center" vertical="center"/>
    </xf>
    <xf numFmtId="0" fontId="13" fillId="6" borderId="2" xfId="96" applyFont="1" applyFill="1" applyBorder="1" applyAlignment="1">
      <alignment horizontal="center" vertical="center"/>
    </xf>
    <xf numFmtId="0" fontId="13" fillId="6" borderId="4" xfId="103" applyFont="1" applyFill="1" applyBorder="1" applyAlignment="1">
      <alignment horizontal="center" vertical="center"/>
    </xf>
    <xf numFmtId="0" fontId="13" fillId="6" borderId="2" xfId="96" applyFont="1" applyFill="1" applyBorder="1" applyAlignment="1">
      <alignment horizontal="center" vertical="center" wrapText="1"/>
    </xf>
    <xf numFmtId="1" fontId="2" fillId="0" borderId="2" xfId="103" applyNumberFormat="1" applyFont="1" applyBorder="1" applyAlignment="1">
      <alignment horizontal="center" vertical="center"/>
    </xf>
    <xf numFmtId="3" fontId="14" fillId="3" borderId="6" xfId="39" applyNumberFormat="1" applyFont="1" applyFill="1" applyBorder="1" applyAlignment="1">
      <alignment horizontal="center" vertical="center"/>
    </xf>
    <xf numFmtId="1" fontId="16" fillId="4" borderId="9" xfId="121" applyNumberFormat="1" applyFont="1" applyFill="1" applyBorder="1" applyAlignment="1">
      <alignment horizontal="center" vertical="center"/>
    </xf>
    <xf numFmtId="1" fontId="2" fillId="0" borderId="4" xfId="103" applyNumberFormat="1" applyFont="1" applyBorder="1" applyAlignment="1">
      <alignment horizontal="center" vertical="center"/>
    </xf>
    <xf numFmtId="3" fontId="14" fillId="3" borderId="10" xfId="39" applyNumberFormat="1" applyFont="1" applyFill="1" applyBorder="1" applyAlignment="1">
      <alignment horizontal="center" vertical="center"/>
    </xf>
    <xf numFmtId="1" fontId="16" fillId="4" borderId="12" xfId="121" applyNumberFormat="1" applyFont="1" applyFill="1" applyBorder="1" applyAlignment="1">
      <alignment horizontal="center" vertical="center"/>
    </xf>
    <xf numFmtId="1" fontId="2" fillId="0" borderId="5" xfId="103" applyNumberFormat="1" applyFont="1" applyBorder="1" applyAlignment="1">
      <alignment horizontal="center" vertical="center"/>
    </xf>
    <xf numFmtId="3" fontId="14" fillId="3" borderId="13" xfId="39" applyNumberFormat="1" applyFont="1" applyFill="1" applyBorder="1" applyAlignment="1">
      <alignment horizontal="center" vertical="center"/>
    </xf>
    <xf numFmtId="3" fontId="14" fillId="3" borderId="6" xfId="24" applyNumberFormat="1" applyFont="1" applyFill="1" applyBorder="1" applyAlignment="1">
      <alignment horizontal="center" vertical="center"/>
    </xf>
    <xf numFmtId="3" fontId="14" fillId="3" borderId="10" xfId="24" applyNumberFormat="1" applyFont="1" applyFill="1" applyBorder="1" applyAlignment="1">
      <alignment horizontal="center" vertical="center"/>
    </xf>
    <xf numFmtId="3" fontId="14" fillId="3" borderId="13" xfId="24" applyNumberFormat="1" applyFont="1" applyFill="1" applyBorder="1" applyAlignment="1">
      <alignment horizontal="center" vertical="center"/>
    </xf>
    <xf numFmtId="1" fontId="16" fillId="4" borderId="16" xfId="121" applyNumberFormat="1" applyFont="1" applyFill="1" applyBorder="1" applyAlignment="1">
      <alignment horizontal="center" vertical="center"/>
    </xf>
    <xf numFmtId="3" fontId="17" fillId="0" borderId="3" xfId="103" applyNumberFormat="1" applyFont="1" applyBorder="1" applyAlignment="1">
      <alignment horizontal="center" vertical="center"/>
    </xf>
    <xf numFmtId="0" fontId="18" fillId="0" borderId="1" xfId="121" applyNumberFormat="1" applyFont="1" applyBorder="1" applyAlignment="1">
      <alignment horizontal="center" vertical="center"/>
    </xf>
    <xf numFmtId="1" fontId="18" fillId="0" borderId="1" xfId="103" applyNumberFormat="1" applyFont="1" applyFill="1" applyBorder="1" applyAlignment="1">
      <alignment horizontal="center" vertical="center"/>
    </xf>
    <xf numFmtId="0" fontId="22" fillId="0" borderId="1" xfId="103" applyFont="1" applyBorder="1" applyAlignment="1">
      <alignment horizontal="center" vertical="center"/>
    </xf>
    <xf numFmtId="0" fontId="1" fillId="3" borderId="0" xfId="103" applyFont="1" applyFill="1"/>
    <xf numFmtId="0" fontId="1" fillId="4" borderId="0" xfId="103" applyFont="1" applyFill="1"/>
    <xf numFmtId="165" fontId="14" fillId="0" borderId="0" xfId="39" applyFont="1"/>
    <xf numFmtId="9" fontId="8" fillId="0" borderId="0" xfId="121" applyNumberFormat="1" applyFont="1" applyFill="1" applyBorder="1" applyAlignment="1">
      <alignment horizontal="left" vertical="center" wrapText="1"/>
    </xf>
    <xf numFmtId="0" fontId="13" fillId="6" borderId="2" xfId="88" applyFont="1" applyFill="1" applyBorder="1" applyAlignment="1">
      <alignment horizontal="center" vertical="center"/>
    </xf>
    <xf numFmtId="1" fontId="14" fillId="0" borderId="2" xfId="1" applyNumberFormat="1" applyFont="1" applyFill="1" applyBorder="1" applyAlignment="1">
      <alignment horizontal="center" vertical="center"/>
    </xf>
    <xf numFmtId="1" fontId="14" fillId="0" borderId="4" xfId="1" applyNumberFormat="1" applyFont="1" applyFill="1" applyBorder="1" applyAlignment="1">
      <alignment horizontal="center" vertical="center"/>
    </xf>
    <xf numFmtId="1" fontId="14" fillId="0" borderId="5" xfId="1" applyNumberFormat="1" applyFont="1" applyFill="1" applyBorder="1" applyAlignment="1">
      <alignment horizontal="center" vertical="center"/>
    </xf>
    <xf numFmtId="1" fontId="17" fillId="5" borderId="5" xfId="31" applyNumberFormat="1" applyFont="1" applyFill="1" applyBorder="1" applyAlignment="1">
      <alignment horizontal="center" vertical="center"/>
    </xf>
    <xf numFmtId="0" fontId="18" fillId="0" borderId="1" xfId="3" applyNumberFormat="1" applyFont="1" applyBorder="1" applyAlignment="1">
      <alignment horizontal="center" vertical="center"/>
    </xf>
    <xf numFmtId="3" fontId="5" fillId="0" borderId="0" xfId="102" applyNumberFormat="1" applyFont="1" applyBorder="1" applyAlignment="1">
      <alignment horizontal="center" vertical="center"/>
    </xf>
    <xf numFmtId="165" fontId="14" fillId="0" borderId="0" xfId="1" applyFont="1"/>
    <xf numFmtId="0" fontId="11" fillId="0" borderId="1" xfId="83" applyFont="1" applyFill="1" applyBorder="1" applyAlignment="1">
      <alignment horizontal="center" vertical="center"/>
    </xf>
    <xf numFmtId="0" fontId="11" fillId="0" borderId="1" xfId="83" applyFont="1" applyFill="1" applyBorder="1" applyAlignment="1">
      <alignment horizontal="center" vertical="center" wrapText="1"/>
    </xf>
    <xf numFmtId="0" fontId="13" fillId="6" borderId="1" xfId="88" applyFont="1" applyFill="1" applyBorder="1" applyAlignment="1">
      <alignment horizontal="center" vertical="center"/>
    </xf>
    <xf numFmtId="0" fontId="13" fillId="6" borderId="2" xfId="97" applyFont="1" applyFill="1" applyBorder="1" applyAlignment="1">
      <alignment horizontal="center" vertical="center" wrapText="1"/>
    </xf>
    <xf numFmtId="0" fontId="21" fillId="0" borderId="2" xfId="88" applyFont="1" applyBorder="1" applyAlignment="1">
      <alignment horizontal="center" vertical="center"/>
    </xf>
    <xf numFmtId="0" fontId="21" fillId="0" borderId="4" xfId="88" applyFont="1" applyBorder="1" applyAlignment="1">
      <alignment horizontal="center" vertical="center"/>
    </xf>
    <xf numFmtId="0" fontId="21" fillId="0" borderId="5" xfId="88" applyFont="1" applyBorder="1" applyAlignment="1">
      <alignment horizontal="center" vertical="center"/>
    </xf>
    <xf numFmtId="9" fontId="17" fillId="0" borderId="1" xfId="88" applyNumberFormat="1" applyFont="1" applyBorder="1" applyAlignment="1">
      <alignment horizontal="center" vertical="center"/>
    </xf>
    <xf numFmtId="10" fontId="23" fillId="5" borderId="3" xfId="121" applyNumberFormat="1" applyFont="1" applyFill="1" applyBorder="1" applyAlignment="1">
      <alignment horizontal="center" vertical="center"/>
    </xf>
    <xf numFmtId="0" fontId="22" fillId="0" borderId="1" xfId="88" applyFont="1" applyBorder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5" fillId="0" borderId="1" xfId="0" applyFont="1" applyFill="1" applyBorder="1" applyAlignment="1">
      <alignment horizontal="center" vertical="center" wrapText="1"/>
    </xf>
    <xf numFmtId="49" fontId="24" fillId="7" borderId="1" xfId="112" applyNumberFormat="1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9" fontId="14" fillId="0" borderId="1" xfId="3" applyNumberFormat="1" applyBorder="1" applyAlignment="1">
      <alignment horizontal="center" vertical="center"/>
    </xf>
    <xf numFmtId="49" fontId="24" fillId="0" borderId="2" xfId="112" applyNumberFormat="1" applyFont="1" applyFill="1" applyBorder="1" applyAlignment="1">
      <alignment vertical="center" wrapText="1"/>
    </xf>
    <xf numFmtId="9" fontId="14" fillId="0" borderId="18" xfId="3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9" fillId="0" borderId="0" xfId="65" applyFont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8" xfId="13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2" fontId="25" fillId="0" borderId="1" xfId="54" applyNumberFormat="1" applyBorder="1" applyAlignment="1">
      <alignment horizontal="center" vertical="center"/>
    </xf>
    <xf numFmtId="9" fontId="0" fillId="0" borderId="1" xfId="129" applyFont="1" applyBorder="1" applyAlignment="1">
      <alignment horizontal="center" vertical="center"/>
    </xf>
    <xf numFmtId="10" fontId="24" fillId="0" borderId="1" xfId="129" applyNumberFormat="1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18" xfId="13" applyNumberFormat="1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31" fillId="0" borderId="17" xfId="0" applyFont="1" applyBorder="1"/>
    <xf numFmtId="0" fontId="24" fillId="0" borderId="17" xfId="0" applyFont="1" applyBorder="1"/>
    <xf numFmtId="0" fontId="30" fillId="0" borderId="17" xfId="0" applyFont="1" applyBorder="1" applyAlignment="1">
      <alignment horizontal="right" vertical="center"/>
    </xf>
    <xf numFmtId="10" fontId="30" fillId="0" borderId="18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9" fontId="24" fillId="0" borderId="0" xfId="0" applyNumberFormat="1" applyFont="1" applyAlignment="1">
      <alignment vertical="center"/>
    </xf>
    <xf numFmtId="0" fontId="26" fillId="0" borderId="0" xfId="0" applyFont="1" applyAlignment="1">
      <alignment horizontal="right" vertical="center"/>
    </xf>
    <xf numFmtId="9" fontId="0" fillId="0" borderId="0" xfId="0" applyNumberFormat="1" applyAlignment="1">
      <alignment vertical="center"/>
    </xf>
    <xf numFmtId="0" fontId="29" fillId="0" borderId="0" xfId="64" applyFont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10" fontId="24" fillId="0" borderId="1" xfId="0" applyNumberFormat="1" applyFont="1" applyBorder="1" applyAlignment="1">
      <alignment horizontal="center" vertical="center"/>
    </xf>
    <xf numFmtId="9" fontId="24" fillId="0" borderId="1" xfId="0" applyNumberFormat="1" applyFont="1" applyBorder="1" applyAlignment="1">
      <alignment horizontal="center" vertical="center"/>
    </xf>
    <xf numFmtId="0" fontId="43" fillId="0" borderId="0" xfId="103" applyFont="1"/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3" fillId="0" borderId="0" xfId="88" applyFont="1"/>
    <xf numFmtId="0" fontId="45" fillId="0" borderId="0" xfId="136" applyFont="1" applyAlignment="1">
      <alignment vertical="center"/>
    </xf>
    <xf numFmtId="0" fontId="25" fillId="0" borderId="0" xfId="104"/>
    <xf numFmtId="0" fontId="45" fillId="0" borderId="0" xfId="136" applyFont="1" applyAlignment="1">
      <alignment horizontal="left" vertical="center"/>
    </xf>
    <xf numFmtId="0" fontId="45" fillId="0" borderId="0" xfId="137" applyFont="1" applyFill="1" applyAlignment="1">
      <alignment vertical="center"/>
    </xf>
    <xf numFmtId="0" fontId="45" fillId="0" borderId="0" xfId="136" applyFont="1" applyAlignment="1">
      <alignment vertical="top"/>
    </xf>
    <xf numFmtId="0" fontId="45" fillId="0" borderId="0" xfId="137" applyFont="1" applyFill="1" applyBorder="1" applyAlignment="1">
      <alignment vertical="center" wrapText="1"/>
    </xf>
    <xf numFmtId="0" fontId="45" fillId="0" borderId="0" xfId="136" applyFont="1" applyAlignment="1">
      <alignment horizontal="center" vertical="center"/>
    </xf>
    <xf numFmtId="0" fontId="45" fillId="0" borderId="0" xfId="137" applyFont="1" applyFill="1" applyAlignment="1"/>
    <xf numFmtId="0" fontId="46" fillId="0" borderId="22" xfId="136" applyFont="1" applyBorder="1" applyAlignment="1">
      <alignment horizontal="center" vertical="center" wrapText="1"/>
    </xf>
    <xf numFmtId="0" fontId="46" fillId="0" borderId="23" xfId="136" applyFont="1" applyBorder="1" applyAlignment="1">
      <alignment horizontal="center" vertical="center" wrapText="1"/>
    </xf>
    <xf numFmtId="0" fontId="46" fillId="0" borderId="21" xfId="136" applyFont="1" applyBorder="1" applyAlignment="1">
      <alignment horizontal="center" vertical="center" wrapText="1"/>
    </xf>
    <xf numFmtId="0" fontId="37" fillId="0" borderId="25" xfId="136" applyFont="1" applyBorder="1" applyAlignment="1">
      <alignment horizontal="center" vertical="center"/>
    </xf>
    <xf numFmtId="0" fontId="37" fillId="0" borderId="26" xfId="136" applyFont="1" applyBorder="1" applyAlignment="1">
      <alignment horizontal="center" vertical="center"/>
    </xf>
    <xf numFmtId="0" fontId="37" fillId="0" borderId="27" xfId="136" applyFont="1" applyBorder="1" applyAlignment="1">
      <alignment horizontal="center" vertical="center"/>
    </xf>
    <xf numFmtId="0" fontId="45" fillId="0" borderId="23" xfId="136" applyFont="1" applyBorder="1" applyAlignment="1">
      <alignment horizontal="center"/>
    </xf>
    <xf numFmtId="0" fontId="45" fillId="0" borderId="22" xfId="139" applyFont="1" applyBorder="1" applyAlignment="1">
      <alignment horizontal="center"/>
    </xf>
    <xf numFmtId="0" fontId="45" fillId="0" borderId="28" xfId="139" applyFont="1" applyBorder="1" applyAlignment="1">
      <alignment horizontal="center"/>
    </xf>
    <xf numFmtId="0" fontId="45" fillId="0" borderId="21" xfId="139" applyFont="1" applyBorder="1" applyAlignment="1">
      <alignment horizontal="center"/>
    </xf>
    <xf numFmtId="0" fontId="45" fillId="0" borderId="29" xfId="136" applyFont="1" applyBorder="1" applyAlignment="1">
      <alignment horizontal="center"/>
    </xf>
    <xf numFmtId="0" fontId="45" fillId="0" borderId="0" xfId="139" applyFont="1" applyBorder="1" applyAlignment="1">
      <alignment horizontal="center"/>
    </xf>
    <xf numFmtId="0" fontId="45" fillId="0" borderId="10" xfId="139" applyFont="1" applyBorder="1" applyAlignment="1">
      <alignment horizontal="center"/>
    </xf>
    <xf numFmtId="0" fontId="45" fillId="0" borderId="0" xfId="136" applyFont="1" applyBorder="1" applyAlignment="1">
      <alignment horizontal="center"/>
    </xf>
    <xf numFmtId="0" fontId="45" fillId="0" borderId="4" xfId="139" applyFont="1" applyBorder="1" applyAlignment="1">
      <alignment horizontal="center"/>
    </xf>
    <xf numFmtId="0" fontId="45" fillId="0" borderId="14" xfId="136" applyFont="1" applyBorder="1" applyAlignment="1">
      <alignment horizontal="center"/>
    </xf>
    <xf numFmtId="0" fontId="45" fillId="0" borderId="0" xfId="136" applyFont="1" applyBorder="1" applyAlignment="1"/>
    <xf numFmtId="0" fontId="46" fillId="0" borderId="26" xfId="136" applyFont="1" applyBorder="1" applyAlignment="1">
      <alignment horizontal="center" vertical="center"/>
    </xf>
    <xf numFmtId="2" fontId="37" fillId="0" borderId="5" xfId="136" applyNumberFormat="1" applyFont="1" applyBorder="1" applyAlignment="1">
      <alignment horizontal="center" vertical="center"/>
    </xf>
    <xf numFmtId="0" fontId="45" fillId="0" borderId="30" xfId="139" applyFont="1" applyBorder="1" applyAlignment="1">
      <alignment horizontal="center"/>
    </xf>
    <xf numFmtId="0" fontId="45" fillId="0" borderId="31" xfId="139" applyFont="1" applyBorder="1" applyAlignment="1">
      <alignment horizontal="center"/>
    </xf>
    <xf numFmtId="0" fontId="45" fillId="0" borderId="32" xfId="139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7" fillId="8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49" fontId="24" fillId="7" borderId="19" xfId="112" applyNumberFormat="1" applyFont="1" applyFill="1" applyBorder="1" applyAlignment="1">
      <alignment horizontal="left" vertical="center" wrapText="1"/>
    </xf>
    <xf numFmtId="49" fontId="24" fillId="7" borderId="4" xfId="112" applyNumberFormat="1" applyFont="1" applyFill="1" applyBorder="1" applyAlignment="1">
      <alignment horizontal="left" vertical="center" wrapText="1"/>
    </xf>
    <xf numFmtId="49" fontId="24" fillId="7" borderId="5" xfId="112" applyNumberFormat="1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4" fillId="0" borderId="0" xfId="103" applyFont="1" applyAlignment="1">
      <alignment horizontal="center"/>
    </xf>
    <xf numFmtId="0" fontId="6" fillId="0" borderId="0" xfId="103" applyFont="1" applyAlignment="1">
      <alignment horizontal="center" vertical="center"/>
    </xf>
    <xf numFmtId="0" fontId="6" fillId="0" borderId="0" xfId="89" applyFont="1" applyAlignment="1">
      <alignment horizontal="center" vertical="center"/>
    </xf>
    <xf numFmtId="0" fontId="11" fillId="0" borderId="2" xfId="103" applyFont="1" applyBorder="1" applyAlignment="1">
      <alignment horizontal="center" vertical="center" wrapText="1"/>
    </xf>
    <xf numFmtId="0" fontId="11" fillId="0" borderId="4" xfId="103" applyFont="1" applyBorder="1" applyAlignment="1">
      <alignment horizontal="center" vertical="center" wrapText="1"/>
    </xf>
    <xf numFmtId="0" fontId="11" fillId="0" borderId="5" xfId="103" applyFont="1" applyBorder="1" applyAlignment="1">
      <alignment horizontal="center" vertical="center" wrapText="1"/>
    </xf>
    <xf numFmtId="0" fontId="20" fillId="0" borderId="2" xfId="96" applyFont="1" applyBorder="1" applyAlignment="1">
      <alignment horizontal="center" vertical="center" wrapText="1"/>
    </xf>
    <xf numFmtId="0" fontId="20" fillId="0" borderId="5" xfId="96" applyFont="1" applyBorder="1" applyAlignment="1">
      <alignment horizontal="center" vertical="center" wrapText="1"/>
    </xf>
    <xf numFmtId="1" fontId="15" fillId="0" borderId="2" xfId="121" applyNumberFormat="1" applyFont="1" applyBorder="1" applyAlignment="1">
      <alignment horizontal="center" vertical="center"/>
    </xf>
    <xf numFmtId="1" fontId="15" fillId="0" borderId="4" xfId="121" applyNumberFormat="1" applyFont="1" applyBorder="1" applyAlignment="1">
      <alignment horizontal="center" vertical="center"/>
    </xf>
    <xf numFmtId="1" fontId="15" fillId="0" borderId="5" xfId="121" applyNumberFormat="1" applyFont="1" applyBorder="1" applyAlignment="1">
      <alignment horizontal="center" vertical="center"/>
    </xf>
    <xf numFmtId="0" fontId="7" fillId="0" borderId="0" xfId="88" applyFont="1" applyAlignment="1">
      <alignment horizontal="center" vertical="center" wrapText="1"/>
    </xf>
    <xf numFmtId="0" fontId="8" fillId="0" borderId="0" xfId="103" applyNumberFormat="1" applyFont="1" applyFill="1" applyBorder="1" applyAlignment="1">
      <alignment horizontal="left" vertical="center"/>
    </xf>
    <xf numFmtId="0" fontId="1" fillId="0" borderId="0" xfId="103" applyFont="1" applyAlignment="1">
      <alignment horizontal="left" vertical="center" wrapText="1"/>
    </xf>
    <xf numFmtId="9" fontId="8" fillId="0" borderId="0" xfId="121" applyFont="1" applyFill="1" applyBorder="1" applyAlignment="1">
      <alignment horizontal="left" vertical="center" wrapText="1"/>
    </xf>
    <xf numFmtId="9" fontId="8" fillId="0" borderId="0" xfId="61" applyNumberFormat="1" applyFont="1" applyFill="1" applyBorder="1" applyAlignment="1">
      <alignment horizontal="left" vertical="center"/>
    </xf>
    <xf numFmtId="168" fontId="2" fillId="0" borderId="10" xfId="103" applyNumberFormat="1" applyFont="1" applyBorder="1" applyAlignment="1">
      <alignment horizontal="center" vertical="center"/>
    </xf>
    <xf numFmtId="168" fontId="2" fillId="0" borderId="0" xfId="103" applyNumberFormat="1" applyFont="1" applyBorder="1" applyAlignment="1">
      <alignment horizontal="center" vertical="center"/>
    </xf>
    <xf numFmtId="168" fontId="2" fillId="0" borderId="11" xfId="103" applyNumberFormat="1" applyFont="1" applyBorder="1" applyAlignment="1">
      <alignment horizontal="center" vertical="center"/>
    </xf>
    <xf numFmtId="168" fontId="2" fillId="0" borderId="13" xfId="103" applyNumberFormat="1" applyFont="1" applyBorder="1" applyAlignment="1">
      <alignment horizontal="center" vertical="center"/>
    </xf>
    <xf numFmtId="168" fontId="2" fillId="0" borderId="14" xfId="103" applyNumberFormat="1" applyFont="1" applyBorder="1" applyAlignment="1">
      <alignment horizontal="center" vertical="center"/>
    </xf>
    <xf numFmtId="168" fontId="2" fillId="0" borderId="15" xfId="103" applyNumberFormat="1" applyFont="1" applyBorder="1" applyAlignment="1">
      <alignment horizontal="center" vertical="center"/>
    </xf>
    <xf numFmtId="0" fontId="17" fillId="0" borderId="3" xfId="103" applyFont="1" applyBorder="1" applyAlignment="1">
      <alignment horizontal="center" vertical="center"/>
    </xf>
    <xf numFmtId="0" fontId="17" fillId="0" borderId="17" xfId="103" applyFont="1" applyBorder="1" applyAlignment="1">
      <alignment horizontal="center" vertical="center"/>
    </xf>
    <xf numFmtId="0" fontId="17" fillId="0" borderId="18" xfId="103" applyFont="1" applyBorder="1" applyAlignment="1">
      <alignment horizontal="center" vertical="center"/>
    </xf>
    <xf numFmtId="0" fontId="6" fillId="0" borderId="1" xfId="103" applyFont="1" applyBorder="1" applyAlignment="1">
      <alignment horizontal="center" vertical="center"/>
    </xf>
    <xf numFmtId="0" fontId="6" fillId="0" borderId="2" xfId="103" applyFont="1" applyBorder="1" applyAlignment="1">
      <alignment horizontal="center" vertical="center"/>
    </xf>
    <xf numFmtId="0" fontId="11" fillId="0" borderId="1" xfId="103" applyFont="1" applyBorder="1" applyAlignment="1">
      <alignment horizontal="center" vertical="center" wrapText="1"/>
    </xf>
    <xf numFmtId="168" fontId="2" fillId="0" borderId="6" xfId="103" applyNumberFormat="1" applyFont="1" applyBorder="1" applyAlignment="1">
      <alignment horizontal="center" vertical="center"/>
    </xf>
    <xf numFmtId="168" fontId="2" fillId="0" borderId="7" xfId="103" applyNumberFormat="1" applyFont="1" applyBorder="1" applyAlignment="1">
      <alignment horizontal="center" vertical="center"/>
    </xf>
    <xf numFmtId="168" fontId="2" fillId="0" borderId="8" xfId="103" applyNumberFormat="1" applyFont="1" applyBorder="1" applyAlignment="1">
      <alignment horizontal="center" vertical="center"/>
    </xf>
    <xf numFmtId="0" fontId="13" fillId="6" borderId="2" xfId="103" applyFont="1" applyFill="1" applyBorder="1" applyAlignment="1">
      <alignment horizontal="center" vertical="center"/>
    </xf>
    <xf numFmtId="0" fontId="20" fillId="0" borderId="4" xfId="96" applyFont="1" applyBorder="1" applyAlignment="1">
      <alignment horizontal="center" vertical="center" wrapText="1"/>
    </xf>
    <xf numFmtId="0" fontId="21" fillId="0" borderId="8" xfId="103" applyFont="1" applyBorder="1" applyAlignment="1">
      <alignment horizontal="center" vertical="center"/>
    </xf>
    <xf numFmtId="0" fontId="21" fillId="0" borderId="11" xfId="103" applyFont="1" applyBorder="1" applyAlignment="1">
      <alignment horizontal="center" vertical="center"/>
    </xf>
    <xf numFmtId="0" fontId="21" fillId="0" borderId="15" xfId="103" applyFont="1" applyBorder="1" applyAlignment="1">
      <alignment horizontal="center" vertical="center"/>
    </xf>
    <xf numFmtId="0" fontId="4" fillId="0" borderId="0" xfId="88" applyFont="1" applyAlignment="1">
      <alignment horizontal="center"/>
    </xf>
    <xf numFmtId="0" fontId="6" fillId="0" borderId="0" xfId="88" applyFont="1" applyAlignment="1">
      <alignment horizontal="center" vertical="center"/>
    </xf>
    <xf numFmtId="168" fontId="2" fillId="0" borderId="6" xfId="88" applyNumberFormat="1" applyFont="1" applyBorder="1" applyAlignment="1">
      <alignment horizontal="center" vertical="center"/>
    </xf>
    <xf numFmtId="168" fontId="2" fillId="0" borderId="7" xfId="88" applyNumberFormat="1" applyFont="1" applyBorder="1" applyAlignment="1">
      <alignment horizontal="center" vertical="center"/>
    </xf>
    <xf numFmtId="168" fontId="2" fillId="0" borderId="8" xfId="88" applyNumberFormat="1" applyFont="1" applyBorder="1" applyAlignment="1">
      <alignment horizontal="center" vertical="center"/>
    </xf>
    <xf numFmtId="0" fontId="11" fillId="0" borderId="3" xfId="83" applyFont="1" applyBorder="1" applyAlignment="1">
      <alignment horizontal="center" vertical="center" wrapText="1"/>
    </xf>
    <xf numFmtId="0" fontId="11" fillId="0" borderId="18" xfId="83" applyFont="1" applyBorder="1" applyAlignment="1">
      <alignment horizontal="center" vertical="center" wrapText="1"/>
    </xf>
    <xf numFmtId="0" fontId="11" fillId="0" borderId="1" xfId="83" applyFont="1" applyBorder="1" applyAlignment="1">
      <alignment horizontal="center" vertical="center" wrapText="1"/>
    </xf>
    <xf numFmtId="0" fontId="13" fillId="6" borderId="2" xfId="88" applyFont="1" applyFill="1" applyBorder="1" applyAlignment="1">
      <alignment horizontal="center" vertical="center"/>
    </xf>
    <xf numFmtId="168" fontId="2" fillId="0" borderId="10" xfId="88" applyNumberFormat="1" applyFont="1" applyBorder="1" applyAlignment="1">
      <alignment horizontal="center" vertical="center"/>
    </xf>
    <xf numFmtId="168" fontId="2" fillId="0" borderId="0" xfId="88" applyNumberFormat="1" applyFont="1" applyBorder="1" applyAlignment="1">
      <alignment horizontal="center" vertical="center"/>
    </xf>
    <xf numFmtId="168" fontId="2" fillId="0" borderId="11" xfId="88" applyNumberFormat="1" applyFont="1" applyBorder="1" applyAlignment="1">
      <alignment horizontal="center" vertical="center"/>
    </xf>
    <xf numFmtId="1" fontId="14" fillId="0" borderId="2" xfId="121" applyNumberFormat="1" applyFont="1" applyBorder="1" applyAlignment="1">
      <alignment horizontal="center" vertical="center"/>
    </xf>
    <xf numFmtId="1" fontId="14" fillId="0" borderId="4" xfId="121" applyNumberFormat="1" applyFont="1" applyBorder="1" applyAlignment="1">
      <alignment horizontal="center" vertical="center"/>
    </xf>
    <xf numFmtId="1" fontId="14" fillId="0" borderId="5" xfId="121" applyNumberFormat="1" applyFont="1" applyBorder="1" applyAlignment="1">
      <alignment horizontal="center" vertical="center"/>
    </xf>
    <xf numFmtId="0" fontId="12" fillId="0" borderId="2" xfId="14" applyFont="1" applyBorder="1" applyAlignment="1">
      <alignment horizontal="center" vertical="center" wrapText="1"/>
    </xf>
    <xf numFmtId="0" fontId="12" fillId="0" borderId="4" xfId="14" applyFont="1" applyBorder="1" applyAlignment="1">
      <alignment horizontal="center" vertical="center" wrapText="1"/>
    </xf>
    <xf numFmtId="0" fontId="12" fillId="0" borderId="5" xfId="14" applyFont="1" applyBorder="1" applyAlignment="1">
      <alignment horizontal="center" vertical="center" wrapText="1"/>
    </xf>
    <xf numFmtId="9" fontId="2" fillId="0" borderId="1" xfId="88" applyNumberFormat="1" applyFont="1" applyBorder="1" applyAlignment="1">
      <alignment horizontal="center" vertical="center"/>
    </xf>
    <xf numFmtId="9" fontId="14" fillId="0" borderId="8" xfId="3" applyFont="1" applyBorder="1" applyAlignment="1">
      <alignment horizontal="center" vertical="center"/>
    </xf>
    <xf numFmtId="9" fontId="14" fillId="0" borderId="11" xfId="3" applyFont="1" applyBorder="1" applyAlignment="1">
      <alignment horizontal="center" vertical="center"/>
    </xf>
    <xf numFmtId="9" fontId="14" fillId="0" borderId="15" xfId="3" applyFont="1" applyBorder="1" applyAlignment="1">
      <alignment horizontal="center" vertical="center"/>
    </xf>
    <xf numFmtId="0" fontId="8" fillId="0" borderId="0" xfId="88" applyNumberFormat="1" applyFont="1" applyFill="1" applyBorder="1" applyAlignment="1">
      <alignment horizontal="left" vertical="center"/>
    </xf>
    <xf numFmtId="0" fontId="1" fillId="0" borderId="0" xfId="88" applyFont="1" applyAlignment="1">
      <alignment horizontal="left" vertical="center" wrapText="1"/>
    </xf>
    <xf numFmtId="9" fontId="8" fillId="0" borderId="0" xfId="121" applyNumberFormat="1" applyFont="1" applyFill="1" applyBorder="1" applyAlignment="1">
      <alignment horizontal="left" vertical="center" wrapText="1"/>
    </xf>
    <xf numFmtId="9" fontId="8" fillId="0" borderId="0" xfId="7" applyNumberFormat="1" applyFont="1" applyFill="1" applyBorder="1" applyAlignment="1">
      <alignment horizontal="left" vertical="center"/>
    </xf>
    <xf numFmtId="168" fontId="2" fillId="0" borderId="13" xfId="88" applyNumberFormat="1" applyFont="1" applyBorder="1" applyAlignment="1">
      <alignment horizontal="center" vertical="center"/>
    </xf>
    <xf numFmtId="168" fontId="2" fillId="0" borderId="14" xfId="88" applyNumberFormat="1" applyFont="1" applyBorder="1" applyAlignment="1">
      <alignment horizontal="center" vertical="center"/>
    </xf>
    <xf numFmtId="168" fontId="2" fillId="0" borderId="15" xfId="88" applyNumberFormat="1" applyFont="1" applyBorder="1" applyAlignment="1">
      <alignment horizontal="center" vertical="center"/>
    </xf>
    <xf numFmtId="0" fontId="20" fillId="0" borderId="2" xfId="97" applyFont="1" applyBorder="1" applyAlignment="1">
      <alignment horizontal="center" vertical="center" wrapText="1"/>
    </xf>
    <xf numFmtId="0" fontId="20" fillId="0" borderId="4" xfId="97" applyFont="1" applyBorder="1" applyAlignment="1">
      <alignment horizontal="center" vertical="center" wrapText="1"/>
    </xf>
    <xf numFmtId="0" fontId="20" fillId="0" borderId="5" xfId="97" applyFont="1" applyBorder="1" applyAlignment="1">
      <alignment horizontal="center" vertical="center" wrapText="1"/>
    </xf>
    <xf numFmtId="0" fontId="11" fillId="0" borderId="1" xfId="88" applyFont="1" applyBorder="1" applyAlignment="1">
      <alignment horizontal="center" vertical="center" wrapText="1"/>
    </xf>
    <xf numFmtId="0" fontId="17" fillId="0" borderId="3" xfId="88" applyFont="1" applyBorder="1" applyAlignment="1">
      <alignment horizontal="center" vertical="center"/>
    </xf>
    <xf numFmtId="0" fontId="17" fillId="0" borderId="17" xfId="88" applyFont="1" applyBorder="1" applyAlignment="1">
      <alignment horizontal="center" vertical="center"/>
    </xf>
    <xf numFmtId="0" fontId="17" fillId="0" borderId="18" xfId="88" applyFont="1" applyBorder="1" applyAlignment="1">
      <alignment horizontal="center" vertical="center"/>
    </xf>
    <xf numFmtId="0" fontId="6" fillId="0" borderId="1" xfId="88" applyFont="1" applyBorder="1" applyAlignment="1">
      <alignment horizontal="center" vertical="center"/>
    </xf>
    <xf numFmtId="0" fontId="6" fillId="0" borderId="2" xfId="88" applyFont="1" applyBorder="1" applyAlignment="1">
      <alignment horizontal="center" vertical="center"/>
    </xf>
    <xf numFmtId="0" fontId="11" fillId="0" borderId="2" xfId="88" applyFont="1" applyBorder="1" applyAlignment="1">
      <alignment horizontal="center" vertical="center" wrapText="1"/>
    </xf>
    <xf numFmtId="0" fontId="11" fillId="0" borderId="4" xfId="88" applyFont="1" applyBorder="1" applyAlignment="1">
      <alignment horizontal="center" vertical="center" wrapText="1"/>
    </xf>
    <xf numFmtId="0" fontId="11" fillId="0" borderId="5" xfId="88" applyFont="1" applyBorder="1" applyAlignment="1">
      <alignment horizontal="center" vertical="center" wrapText="1"/>
    </xf>
    <xf numFmtId="0" fontId="1" fillId="0" borderId="0" xfId="88" applyFont="1" applyAlignment="1">
      <alignment horizontal="left" vertical="center"/>
    </xf>
    <xf numFmtId="0" fontId="11" fillId="0" borderId="3" xfId="88" applyFont="1" applyBorder="1" applyAlignment="1">
      <alignment horizontal="center" vertical="center" wrapText="1"/>
    </xf>
    <xf numFmtId="0" fontId="11" fillId="0" borderId="18" xfId="88" applyFont="1" applyBorder="1" applyAlignment="1">
      <alignment horizontal="center" vertical="center" wrapText="1"/>
    </xf>
    <xf numFmtId="0" fontId="13" fillId="2" borderId="2" xfId="88" applyFont="1" applyFill="1" applyBorder="1" applyAlignment="1">
      <alignment horizontal="center" vertical="center"/>
    </xf>
    <xf numFmtId="10" fontId="14" fillId="0" borderId="8" xfId="121" applyNumberFormat="1" applyBorder="1" applyAlignment="1">
      <alignment horizontal="center" vertical="center"/>
    </xf>
    <xf numFmtId="10" fontId="14" fillId="0" borderId="11" xfId="121" applyNumberFormat="1" applyBorder="1" applyAlignment="1">
      <alignment horizontal="center" vertical="center"/>
    </xf>
    <xf numFmtId="10" fontId="14" fillId="0" borderId="15" xfId="121" applyNumberFormat="1" applyBorder="1" applyAlignment="1">
      <alignment horizontal="center" vertical="center"/>
    </xf>
    <xf numFmtId="9" fontId="15" fillId="0" borderId="6" xfId="121" applyFont="1" applyBorder="1" applyAlignment="1">
      <alignment horizontal="center" vertical="center"/>
    </xf>
    <xf numFmtId="9" fontId="15" fillId="0" borderId="10" xfId="121" applyFont="1" applyBorder="1" applyAlignment="1">
      <alignment horizontal="center" vertical="center"/>
    </xf>
    <xf numFmtId="9" fontId="15" fillId="0" borderId="13" xfId="121" applyFont="1" applyBorder="1" applyAlignment="1">
      <alignment horizontal="center" vertical="center"/>
    </xf>
    <xf numFmtId="170" fontId="45" fillId="0" borderId="3" xfId="139" applyNumberFormat="1" applyFont="1" applyBorder="1" applyAlignment="1">
      <alignment horizontal="center"/>
    </xf>
    <xf numFmtId="170" fontId="45" fillId="0" borderId="18" xfId="139" applyNumberFormat="1" applyFont="1" applyBorder="1" applyAlignment="1">
      <alignment horizontal="center"/>
    </xf>
    <xf numFmtId="170" fontId="45" fillId="0" borderId="6" xfId="139" applyNumberFormat="1" applyFont="1" applyBorder="1" applyAlignment="1">
      <alignment horizontal="center"/>
    </xf>
    <xf numFmtId="170" fontId="45" fillId="0" borderId="8" xfId="139" applyNumberFormat="1" applyFont="1" applyBorder="1" applyAlignment="1">
      <alignment horizontal="center"/>
    </xf>
    <xf numFmtId="0" fontId="45" fillId="0" borderId="0" xfId="136" applyFont="1" applyBorder="1" applyAlignment="1">
      <alignment horizontal="left" vertical="center" wrapText="1"/>
    </xf>
    <xf numFmtId="0" fontId="45" fillId="0" borderId="0" xfId="138" applyFont="1" applyAlignment="1">
      <alignment horizontal="left" vertical="center" wrapText="1"/>
    </xf>
    <xf numFmtId="0" fontId="46" fillId="0" borderId="20" xfId="136" applyFont="1" applyBorder="1" applyAlignment="1">
      <alignment horizontal="center" vertical="center"/>
    </xf>
    <xf numFmtId="0" fontId="46" fillId="0" borderId="21" xfId="136" applyFont="1" applyBorder="1" applyAlignment="1">
      <alignment horizontal="center" vertical="center" wrapText="1"/>
    </xf>
    <xf numFmtId="0" fontId="37" fillId="0" borderId="24" xfId="136" applyFont="1" applyBorder="1" applyAlignment="1">
      <alignment horizontal="center" vertical="center"/>
    </xf>
  </cellXfs>
  <cellStyles count="140">
    <cellStyle name="20% - Accent1 2 3 11 2" xfId="11"/>
    <cellStyle name="20% - Accent3 2 7 2" xfId="27"/>
    <cellStyle name="20% - Accent3 2 7 2 2" xfId="29"/>
    <cellStyle name="Comma" xfId="1" builtinId="3"/>
    <cellStyle name="Comma [0] 2" xfId="31"/>
    <cellStyle name="Comma [0] 2 2" xfId="24"/>
    <cellStyle name="Comma [0] 2 2 2" xfId="32"/>
    <cellStyle name="Comma [0] 2 3" xfId="25"/>
    <cellStyle name="Comma [0] 2 4" xfId="13"/>
    <cellStyle name="Comma [0] 3" xfId="26"/>
    <cellStyle name="Comma [0] 3 2" xfId="28"/>
    <cellStyle name="Comma [0] 4" xfId="33"/>
    <cellStyle name="Comma [0] 4 2" xfId="18"/>
    <cellStyle name="Comma [0] 5" xfId="34"/>
    <cellStyle name="Comma [0] 6" xfId="16"/>
    <cellStyle name="Comma [0] 7" xfId="35"/>
    <cellStyle name="Comma [0] 8" xfId="36"/>
    <cellStyle name="Comma [0] 9" xfId="37"/>
    <cellStyle name="Comma 11" xfId="38"/>
    <cellStyle name="Comma 2" xfId="39"/>
    <cellStyle name="Comma 3" xfId="40"/>
    <cellStyle name="Comma 3 2" xfId="41"/>
    <cellStyle name="Comma 3 2 2" xfId="42"/>
    <cellStyle name="Comma 4" xfId="43"/>
    <cellStyle name="Excel Built-in Normal" xfId="44"/>
    <cellStyle name="Excel Built-in Normal 2 2 2" xfId="136"/>
    <cellStyle name="Excel Built-in Normal 2 3" xfId="137"/>
    <cellStyle name="Excel Built-in Normal 3 2 2" xfId="138"/>
    <cellStyle name="Excel Built-in Normal 5 2 2" xfId="139"/>
    <cellStyle name="Normal" xfId="0" builtinId="0"/>
    <cellStyle name="Normal 10 2 2 2" xfId="45"/>
    <cellStyle name="Normal 10 2 2 2 2" xfId="47"/>
    <cellStyle name="Normal 10 2 2 2 2 2" xfId="49"/>
    <cellStyle name="Normal 10 2 2 2 2 2 2" xfId="51"/>
    <cellStyle name="Normal 10 2 2 2 2 2 3" xfId="53"/>
    <cellStyle name="Normal 10 2 2 2 2 2 3 2" xfId="54"/>
    <cellStyle name="Normal 10 2 2 2 2 2 3 3" xfId="7"/>
    <cellStyle name="Normal 10 2 2 2 2 3 2 2" xfId="55"/>
    <cellStyle name="Normal 10 2 2 2 3" xfId="57"/>
    <cellStyle name="Normal 10 2 2 2 3 2" xfId="58"/>
    <cellStyle name="Normal 10 2 2 2 3 2 2" xfId="23"/>
    <cellStyle name="Normal 10 2 2 2 3 2 2 2" xfId="59"/>
    <cellStyle name="Normal 10 2 2 2 4" xfId="60"/>
    <cellStyle name="Normal 10 2 2 2 5" xfId="61"/>
    <cellStyle name="Normal 103" xfId="62"/>
    <cellStyle name="Normal 11" xfId="63"/>
    <cellStyle name="Normal 11 2" xfId="64"/>
    <cellStyle name="Normal 11 2 2" xfId="65"/>
    <cellStyle name="Normal 11 2 3" xfId="66"/>
    <cellStyle name="Normal 11 3" xfId="67"/>
    <cellStyle name="Normal 11 4" xfId="69"/>
    <cellStyle name="Normal 11 5" xfId="71"/>
    <cellStyle name="Normal 12" xfId="72"/>
    <cellStyle name="Normal 2" xfId="73"/>
    <cellStyle name="Normal 2 10" xfId="74"/>
    <cellStyle name="Normal 2 2" xfId="75"/>
    <cellStyle name="Normal 2 2 2" xfId="68"/>
    <cellStyle name="Normal 2 2 2 16" xfId="76"/>
    <cellStyle name="Normal 2 2 2 17" xfId="14"/>
    <cellStyle name="Normal 2 2 2 17 2" xfId="77"/>
    <cellStyle name="Normal 2 2 2 2" xfId="21"/>
    <cellStyle name="Normal 2 2 2 2 2" xfId="10"/>
    <cellStyle name="Normal 2 2 2 3" xfId="22"/>
    <cellStyle name="Normal 2 2 2 4" xfId="19"/>
    <cellStyle name="Normal 2 2 2 5" xfId="20"/>
    <cellStyle name="Normal 2 2 3" xfId="70"/>
    <cellStyle name="Normal 2 2 4" xfId="78"/>
    <cellStyle name="Normal 2 2 6" xfId="30"/>
    <cellStyle name="Normal 2 26" xfId="17"/>
    <cellStyle name="Normal 2 3" xfId="79"/>
    <cellStyle name="Normal 2 4" xfId="80"/>
    <cellStyle name="Normal 2 5" xfId="81"/>
    <cellStyle name="Normal 2 6" xfId="82"/>
    <cellStyle name="Normal 3" xfId="83"/>
    <cellStyle name="Normal 3 119" xfId="84"/>
    <cellStyle name="Normal 3 125" xfId="85"/>
    <cellStyle name="Normal 3 125 2" xfId="86"/>
    <cellStyle name="Normal 3 125 2 2" xfId="87"/>
    <cellStyle name="Normal 3 125 2 2 2" xfId="88"/>
    <cellStyle name="Normal 3 125 2 3" xfId="89"/>
    <cellStyle name="Normal 3 125 3 2" xfId="9"/>
    <cellStyle name="Normal 3 126" xfId="90"/>
    <cellStyle name="Normal 3 126 2 2" xfId="2"/>
    <cellStyle name="Normal 3 127" xfId="92"/>
    <cellStyle name="Normal 3 127 2" xfId="15"/>
    <cellStyle name="Normal 3 127 2 2" xfId="93"/>
    <cellStyle name="Normal 3 127 3 2 2" xfId="94"/>
    <cellStyle name="Normal 3 128" xfId="95"/>
    <cellStyle name="Normal 3 2" xfId="96"/>
    <cellStyle name="Normal 3 2 2" xfId="97"/>
    <cellStyle name="Normal 3 2 2 2" xfId="5"/>
    <cellStyle name="Normal 3 2 3" xfId="98"/>
    <cellStyle name="Normal 3 3" xfId="99"/>
    <cellStyle name="Normal 3 3 2" xfId="100"/>
    <cellStyle name="Normal 3 33" xfId="101"/>
    <cellStyle name="Normal 3 4" xfId="102"/>
    <cellStyle name="Normal 3 4 2" xfId="6"/>
    <cellStyle name="Normal 3 5" xfId="103"/>
    <cellStyle name="Normal 35 2" xfId="104"/>
    <cellStyle name="Normal 35 2 2" xfId="105"/>
    <cellStyle name="Normal 36 17" xfId="106"/>
    <cellStyle name="Normal 36 17 2" xfId="108"/>
    <cellStyle name="Normal 36 2" xfId="109"/>
    <cellStyle name="Normal 36 2 4" xfId="107"/>
    <cellStyle name="Normal 36 2 4 2" xfId="110"/>
    <cellStyle name="Normal 4" xfId="111"/>
    <cellStyle name="Normal 5" xfId="50"/>
    <cellStyle name="Normal 5 2" xfId="112"/>
    <cellStyle name="Normal 5 3" xfId="8"/>
    <cellStyle name="Normal 5 4" xfId="4"/>
    <cellStyle name="Normal 6" xfId="52"/>
    <cellStyle name="Normal 7" xfId="113"/>
    <cellStyle name="Normal 8" xfId="114"/>
    <cellStyle name="Normal 89" xfId="115"/>
    <cellStyle name="Normal 89 2" xfId="116"/>
    <cellStyle name="Normal 89 2 2" xfId="117"/>
    <cellStyle name="Normal 89 3" xfId="118"/>
    <cellStyle name="Normal 9" xfId="119"/>
    <cellStyle name="Normal 93" xfId="120"/>
    <cellStyle name="Percent" xfId="3" builtinId="5"/>
    <cellStyle name="Percent 2" xfId="121"/>
    <cellStyle name="Percent 2 2" xfId="122"/>
    <cellStyle name="Percent 2 3" xfId="46"/>
    <cellStyle name="Percent 2 3 2" xfId="48"/>
    <cellStyle name="Percent 2 4" xfId="56"/>
    <cellStyle name="Percent 2 5 2 2 2" xfId="123"/>
    <cellStyle name="Percent 2 6 2" xfId="12"/>
    <cellStyle name="Percent 3" xfId="124"/>
    <cellStyle name="Percent 3 2" xfId="125"/>
    <cellStyle name="Percent 3 2 2 2" xfId="91"/>
    <cellStyle name="Percent 3 2 3" xfId="126"/>
    <cellStyle name="Percent 3 3" xfId="127"/>
    <cellStyle name="Percent 3 3 2" xfId="128"/>
    <cellStyle name="Percent 3 4" xfId="129"/>
    <cellStyle name="Percent 3 4 2" xfId="130"/>
    <cellStyle name="Percent 3 5" xfId="131"/>
    <cellStyle name="Percent 4" xfId="132"/>
    <cellStyle name="Percent 5" xfId="133"/>
    <cellStyle name="Percent 6" xfId="134"/>
    <cellStyle name="Percent 7" xfId="135"/>
  </cellStyles>
  <dxfs count="8">
    <dxf>
      <font>
        <b/>
        <i val="0"/>
        <color auto="1"/>
      </font>
    </dxf>
    <dxf>
      <font>
        <color rgb="FFFF0000"/>
      </font>
    </dxf>
    <dxf>
      <font>
        <b/>
        <i val="0"/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auto="1"/>
      </font>
    </dxf>
    <dxf>
      <font>
        <color rgb="FFFF0000"/>
      </font>
    </dxf>
  </dxfs>
  <tableStyles count="0" defaultTableStyle="TableStyleMedium9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490256</xdr:colOff>
      <xdr:row>0</xdr:row>
      <xdr:rowOff>0</xdr:rowOff>
    </xdr:from>
    <xdr:to>
      <xdr:col>4</xdr:col>
      <xdr:colOff>385481</xdr:colOff>
      <xdr:row>3</xdr:row>
      <xdr:rowOff>57150</xdr:rowOff>
    </xdr:to>
    <xdr:sp macro="" textlink="">
      <xdr:nvSpPr>
        <xdr:cNvPr id="2" name="TextBox 1"/>
        <xdr:cNvSpPr txBox="1"/>
      </xdr:nvSpPr>
      <xdr:spPr>
        <a:xfrm>
          <a:off x="490220" y="0"/>
          <a:ext cx="218122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000" b="1">
              <a:latin typeface="+mn-lt"/>
            </a:rPr>
            <a:t>PERUSAHAAN DAERAH AIR MINUM</a:t>
          </a:r>
        </a:p>
        <a:p>
          <a:pPr algn="ctr"/>
          <a:r>
            <a:rPr lang="en-US" sz="1000" b="1">
              <a:latin typeface="+mn-lt"/>
            </a:rPr>
            <a:t>SURYA SEMBADA</a:t>
          </a:r>
        </a:p>
        <a:p>
          <a:pPr algn="ctr"/>
          <a:r>
            <a:rPr lang="en-US" sz="1000" b="1">
              <a:latin typeface="+mn-lt"/>
            </a:rPr>
            <a:t>KOTA SURABAYA</a:t>
          </a:r>
        </a:p>
      </xdr:txBody>
    </xdr:sp>
    <xdr:clientData/>
  </xdr:twoCellAnchor>
  <xdr:twoCellAnchor>
    <xdr:from>
      <xdr:col>0</xdr:col>
      <xdr:colOff>11205</xdr:colOff>
      <xdr:row>0</xdr:row>
      <xdr:rowOff>18489</xdr:rowOff>
    </xdr:from>
    <xdr:to>
      <xdr:col>0</xdr:col>
      <xdr:colOff>560293</xdr:colOff>
      <xdr:row>3</xdr:row>
      <xdr:rowOff>7845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795" y="18415"/>
          <a:ext cx="549275" cy="5511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490256</xdr:colOff>
      <xdr:row>0</xdr:row>
      <xdr:rowOff>0</xdr:rowOff>
    </xdr:from>
    <xdr:to>
      <xdr:col>4</xdr:col>
      <xdr:colOff>385481</xdr:colOff>
      <xdr:row>3</xdr:row>
      <xdr:rowOff>57150</xdr:rowOff>
    </xdr:to>
    <xdr:sp macro="" textlink="">
      <xdr:nvSpPr>
        <xdr:cNvPr id="2" name="TextBox 1"/>
        <xdr:cNvSpPr txBox="1"/>
      </xdr:nvSpPr>
      <xdr:spPr>
        <a:xfrm>
          <a:off x="490220" y="0"/>
          <a:ext cx="218122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000" b="1">
              <a:latin typeface="+mn-lt"/>
            </a:rPr>
            <a:t>PERUSAHAAN DAERAH AIR MINUM</a:t>
          </a:r>
        </a:p>
        <a:p>
          <a:pPr algn="ctr"/>
          <a:r>
            <a:rPr lang="en-US" sz="1000" b="1">
              <a:latin typeface="+mn-lt"/>
            </a:rPr>
            <a:t>SURYA SEMBADA</a:t>
          </a:r>
        </a:p>
        <a:p>
          <a:pPr algn="ctr"/>
          <a:r>
            <a:rPr lang="en-US" sz="1000" b="1">
              <a:latin typeface="+mn-lt"/>
            </a:rPr>
            <a:t>KOTA SURABAYA</a:t>
          </a:r>
        </a:p>
      </xdr:txBody>
    </xdr:sp>
    <xdr:clientData/>
  </xdr:twoCellAnchor>
  <xdr:twoCellAnchor>
    <xdr:from>
      <xdr:col>0</xdr:col>
      <xdr:colOff>11205</xdr:colOff>
      <xdr:row>0</xdr:row>
      <xdr:rowOff>18489</xdr:rowOff>
    </xdr:from>
    <xdr:to>
      <xdr:col>0</xdr:col>
      <xdr:colOff>560293</xdr:colOff>
      <xdr:row>3</xdr:row>
      <xdr:rowOff>7845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795" y="18415"/>
          <a:ext cx="549275" cy="5511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490256</xdr:colOff>
      <xdr:row>0</xdr:row>
      <xdr:rowOff>0</xdr:rowOff>
    </xdr:from>
    <xdr:to>
      <xdr:col>4</xdr:col>
      <xdr:colOff>385481</xdr:colOff>
      <xdr:row>3</xdr:row>
      <xdr:rowOff>57150</xdr:rowOff>
    </xdr:to>
    <xdr:sp macro="" textlink="">
      <xdr:nvSpPr>
        <xdr:cNvPr id="2" name="TextBox 1"/>
        <xdr:cNvSpPr txBox="1"/>
      </xdr:nvSpPr>
      <xdr:spPr>
        <a:xfrm>
          <a:off x="490220" y="0"/>
          <a:ext cx="218122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000" b="1">
              <a:latin typeface="+mn-lt"/>
            </a:rPr>
            <a:t>PERUSAHAAN DAERAH AIR MINUM</a:t>
          </a:r>
        </a:p>
        <a:p>
          <a:pPr algn="ctr"/>
          <a:r>
            <a:rPr lang="en-US" sz="1000" b="1">
              <a:latin typeface="+mn-lt"/>
            </a:rPr>
            <a:t>SURYA SEMBADA</a:t>
          </a:r>
        </a:p>
        <a:p>
          <a:pPr algn="ctr"/>
          <a:r>
            <a:rPr lang="en-US" sz="1000" b="1">
              <a:latin typeface="+mn-lt"/>
            </a:rPr>
            <a:t>KOTA SURABAYA</a:t>
          </a:r>
        </a:p>
      </xdr:txBody>
    </xdr:sp>
    <xdr:clientData/>
  </xdr:twoCellAnchor>
  <xdr:twoCellAnchor>
    <xdr:from>
      <xdr:col>0</xdr:col>
      <xdr:colOff>11205</xdr:colOff>
      <xdr:row>0</xdr:row>
      <xdr:rowOff>18489</xdr:rowOff>
    </xdr:from>
    <xdr:to>
      <xdr:col>0</xdr:col>
      <xdr:colOff>560293</xdr:colOff>
      <xdr:row>3</xdr:row>
      <xdr:rowOff>7845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795" y="18415"/>
          <a:ext cx="549275" cy="5511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490256</xdr:colOff>
      <xdr:row>0</xdr:row>
      <xdr:rowOff>0</xdr:rowOff>
    </xdr:from>
    <xdr:to>
      <xdr:col>4</xdr:col>
      <xdr:colOff>385481</xdr:colOff>
      <xdr:row>3</xdr:row>
      <xdr:rowOff>57150</xdr:rowOff>
    </xdr:to>
    <xdr:sp macro="" textlink="">
      <xdr:nvSpPr>
        <xdr:cNvPr id="2" name="TextBox 1"/>
        <xdr:cNvSpPr txBox="1"/>
      </xdr:nvSpPr>
      <xdr:spPr>
        <a:xfrm>
          <a:off x="490220" y="0"/>
          <a:ext cx="218122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000" b="1">
              <a:latin typeface="+mn-lt"/>
            </a:rPr>
            <a:t>PERUSAHAAN DAERAH AIR MINUM</a:t>
          </a:r>
        </a:p>
        <a:p>
          <a:pPr algn="ctr"/>
          <a:r>
            <a:rPr lang="en-US" sz="1000" b="1">
              <a:latin typeface="+mn-lt"/>
            </a:rPr>
            <a:t>SURYA SEMBADA</a:t>
          </a:r>
        </a:p>
        <a:p>
          <a:pPr algn="ctr"/>
          <a:r>
            <a:rPr lang="en-US" sz="1000" b="1">
              <a:latin typeface="+mn-lt"/>
            </a:rPr>
            <a:t>KOTA SURABAYA</a:t>
          </a:r>
        </a:p>
      </xdr:txBody>
    </xdr:sp>
    <xdr:clientData/>
  </xdr:twoCellAnchor>
  <xdr:twoCellAnchor>
    <xdr:from>
      <xdr:col>0</xdr:col>
      <xdr:colOff>11205</xdr:colOff>
      <xdr:row>0</xdr:row>
      <xdr:rowOff>18489</xdr:rowOff>
    </xdr:from>
    <xdr:to>
      <xdr:col>0</xdr:col>
      <xdr:colOff>560293</xdr:colOff>
      <xdr:row>3</xdr:row>
      <xdr:rowOff>7845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795" y="18415"/>
          <a:ext cx="549275" cy="5511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490256</xdr:colOff>
      <xdr:row>0</xdr:row>
      <xdr:rowOff>0</xdr:rowOff>
    </xdr:from>
    <xdr:to>
      <xdr:col>4</xdr:col>
      <xdr:colOff>385481</xdr:colOff>
      <xdr:row>3</xdr:row>
      <xdr:rowOff>57150</xdr:rowOff>
    </xdr:to>
    <xdr:sp macro="" textlink="">
      <xdr:nvSpPr>
        <xdr:cNvPr id="2" name="TextBox 1"/>
        <xdr:cNvSpPr txBox="1"/>
      </xdr:nvSpPr>
      <xdr:spPr>
        <a:xfrm>
          <a:off x="490220" y="0"/>
          <a:ext cx="218122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000" b="1">
              <a:latin typeface="+mn-lt"/>
            </a:rPr>
            <a:t>PERUSAHAAN DAERAH AIR MINUM</a:t>
          </a:r>
        </a:p>
        <a:p>
          <a:pPr algn="ctr"/>
          <a:r>
            <a:rPr lang="en-US" sz="1000" b="1">
              <a:latin typeface="+mn-lt"/>
            </a:rPr>
            <a:t>SURYA SEMBADA</a:t>
          </a:r>
        </a:p>
        <a:p>
          <a:pPr algn="ctr"/>
          <a:r>
            <a:rPr lang="en-US" sz="1000" b="1">
              <a:latin typeface="+mn-lt"/>
            </a:rPr>
            <a:t>KOTA SURABAYA</a:t>
          </a:r>
        </a:p>
      </xdr:txBody>
    </xdr:sp>
    <xdr:clientData/>
  </xdr:twoCellAnchor>
  <xdr:twoCellAnchor>
    <xdr:from>
      <xdr:col>0</xdr:col>
      <xdr:colOff>11205</xdr:colOff>
      <xdr:row>0</xdr:row>
      <xdr:rowOff>18489</xdr:rowOff>
    </xdr:from>
    <xdr:to>
      <xdr:col>0</xdr:col>
      <xdr:colOff>560293</xdr:colOff>
      <xdr:row>3</xdr:row>
      <xdr:rowOff>7845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795" y="18415"/>
          <a:ext cx="549275" cy="5511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490256</xdr:colOff>
      <xdr:row>0</xdr:row>
      <xdr:rowOff>0</xdr:rowOff>
    </xdr:from>
    <xdr:to>
      <xdr:col>4</xdr:col>
      <xdr:colOff>385481</xdr:colOff>
      <xdr:row>3</xdr:row>
      <xdr:rowOff>57150</xdr:rowOff>
    </xdr:to>
    <xdr:sp macro="" textlink="">
      <xdr:nvSpPr>
        <xdr:cNvPr id="2" name="TextBox 1"/>
        <xdr:cNvSpPr txBox="1"/>
      </xdr:nvSpPr>
      <xdr:spPr>
        <a:xfrm>
          <a:off x="490220" y="0"/>
          <a:ext cx="218122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000" b="1">
              <a:latin typeface="+mn-lt"/>
            </a:rPr>
            <a:t>PERUSAHAAN DAERAH AIR MINUM</a:t>
          </a:r>
        </a:p>
        <a:p>
          <a:pPr algn="ctr"/>
          <a:r>
            <a:rPr lang="en-US" sz="1000" b="1">
              <a:latin typeface="+mn-lt"/>
            </a:rPr>
            <a:t>SURYA SEMBADA</a:t>
          </a:r>
        </a:p>
        <a:p>
          <a:pPr algn="ctr"/>
          <a:r>
            <a:rPr lang="en-US" sz="1000" b="1">
              <a:latin typeface="+mn-lt"/>
            </a:rPr>
            <a:t>KOTA SURABAYA</a:t>
          </a:r>
        </a:p>
      </xdr:txBody>
    </xdr:sp>
    <xdr:clientData/>
  </xdr:twoCellAnchor>
  <xdr:twoCellAnchor>
    <xdr:from>
      <xdr:col>0</xdr:col>
      <xdr:colOff>11205</xdr:colOff>
      <xdr:row>0</xdr:row>
      <xdr:rowOff>18489</xdr:rowOff>
    </xdr:from>
    <xdr:to>
      <xdr:col>0</xdr:col>
      <xdr:colOff>560293</xdr:colOff>
      <xdr:row>3</xdr:row>
      <xdr:rowOff>7845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795" y="18415"/>
          <a:ext cx="549275" cy="5511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490256</xdr:colOff>
      <xdr:row>0</xdr:row>
      <xdr:rowOff>0</xdr:rowOff>
    </xdr:from>
    <xdr:to>
      <xdr:col>4</xdr:col>
      <xdr:colOff>385481</xdr:colOff>
      <xdr:row>3</xdr:row>
      <xdr:rowOff>57150</xdr:rowOff>
    </xdr:to>
    <xdr:sp macro="" textlink="">
      <xdr:nvSpPr>
        <xdr:cNvPr id="2" name="TextBox 1"/>
        <xdr:cNvSpPr txBox="1"/>
      </xdr:nvSpPr>
      <xdr:spPr>
        <a:xfrm>
          <a:off x="490220" y="0"/>
          <a:ext cx="218122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000" b="1">
              <a:latin typeface="+mn-lt"/>
            </a:rPr>
            <a:t>PERUSAHAAN DAERAH AIR MINUM</a:t>
          </a:r>
        </a:p>
        <a:p>
          <a:pPr algn="ctr"/>
          <a:r>
            <a:rPr lang="en-US" sz="1000" b="1">
              <a:latin typeface="+mn-lt"/>
            </a:rPr>
            <a:t>SURYA SEMBADA</a:t>
          </a:r>
        </a:p>
        <a:p>
          <a:pPr algn="ctr"/>
          <a:r>
            <a:rPr lang="en-US" sz="1000" b="1">
              <a:latin typeface="+mn-lt"/>
            </a:rPr>
            <a:t>KOTA SURABAYA</a:t>
          </a:r>
        </a:p>
      </xdr:txBody>
    </xdr:sp>
    <xdr:clientData/>
  </xdr:twoCellAnchor>
  <xdr:twoCellAnchor>
    <xdr:from>
      <xdr:col>0</xdr:col>
      <xdr:colOff>11205</xdr:colOff>
      <xdr:row>0</xdr:row>
      <xdr:rowOff>18489</xdr:rowOff>
    </xdr:from>
    <xdr:to>
      <xdr:col>0</xdr:col>
      <xdr:colOff>560293</xdr:colOff>
      <xdr:row>3</xdr:row>
      <xdr:rowOff>7845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795" y="18415"/>
          <a:ext cx="549275" cy="5511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="85" zoomScaleNormal="85" workbookViewId="0">
      <selection sqref="A1:O27"/>
    </sheetView>
  </sheetViews>
  <sheetFormatPr defaultColWidth="9" defaultRowHeight="15"/>
  <cols>
    <col min="1" max="1" width="7.140625" style="97" customWidth="1"/>
    <col min="2" max="2" width="22.85546875" style="97" customWidth="1"/>
    <col min="3" max="3" width="5.7109375" style="97" customWidth="1"/>
    <col min="4" max="4" width="24.7109375" style="97" customWidth="1"/>
    <col min="5" max="5" width="37.42578125" style="97" customWidth="1"/>
    <col min="6" max="6" width="26.42578125" style="97" customWidth="1"/>
    <col min="7" max="7" width="15.85546875" style="97" hidden="1" customWidth="1"/>
    <col min="8" max="8" width="11" style="97" customWidth="1"/>
    <col min="9" max="9" width="7.85546875" style="97" customWidth="1"/>
    <col min="10" max="10" width="9.28515625" style="97" customWidth="1"/>
    <col min="11" max="11" width="11" style="97" customWidth="1"/>
    <col min="12" max="12" width="10.7109375" style="97" customWidth="1"/>
    <col min="13" max="13" width="9" style="97" customWidth="1"/>
    <col min="14" max="14" width="10.28515625" style="97" customWidth="1"/>
    <col min="15" max="15" width="15.5703125" style="97" customWidth="1"/>
    <col min="16" max="16" width="9" style="97"/>
    <col min="17" max="17" width="9" style="97" hidden="1" customWidth="1"/>
    <col min="18" max="16384" width="9" style="97"/>
  </cols>
  <sheetData>
    <row r="1" spans="1:17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7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7">
      <c r="A3" s="171" t="s">
        <v>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4" spans="1:17">
      <c r="A4" s="171" t="s">
        <v>3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</row>
    <row r="5" spans="1:17">
      <c r="A5" s="172" t="s">
        <v>4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</row>
    <row r="7" spans="1:17" ht="15" customHeight="1">
      <c r="A7" s="177" t="s">
        <v>5</v>
      </c>
      <c r="B7" s="181" t="s">
        <v>6</v>
      </c>
      <c r="C7" s="173" t="s">
        <v>7</v>
      </c>
      <c r="D7" s="174"/>
      <c r="E7" s="175"/>
      <c r="F7" s="191" t="s">
        <v>8</v>
      </c>
      <c r="G7" s="191" t="s">
        <v>9</v>
      </c>
      <c r="H7" s="177" t="s">
        <v>10</v>
      </c>
      <c r="I7" s="194" t="s">
        <v>11</v>
      </c>
      <c r="J7" s="195"/>
      <c r="K7" s="191" t="s">
        <v>12</v>
      </c>
      <c r="L7" s="193" t="s">
        <v>13</v>
      </c>
      <c r="M7" s="193" t="s">
        <v>14</v>
      </c>
      <c r="N7" s="193" t="s">
        <v>15</v>
      </c>
      <c r="O7" s="193" t="s">
        <v>16</v>
      </c>
    </row>
    <row r="8" spans="1:17">
      <c r="A8" s="177"/>
      <c r="B8" s="181"/>
      <c r="C8" s="100"/>
      <c r="D8" s="101" t="s">
        <v>17</v>
      </c>
      <c r="E8" s="101" t="s">
        <v>18</v>
      </c>
      <c r="F8" s="192"/>
      <c r="G8" s="192"/>
      <c r="H8" s="177"/>
      <c r="I8" s="196"/>
      <c r="J8" s="197"/>
      <c r="K8" s="192"/>
      <c r="L8" s="193"/>
      <c r="M8" s="193"/>
      <c r="N8" s="193"/>
      <c r="O8" s="193"/>
    </row>
    <row r="9" spans="1:17" ht="30">
      <c r="A9" s="178">
        <v>1</v>
      </c>
      <c r="B9" s="182" t="s">
        <v>19</v>
      </c>
      <c r="C9" s="102" t="s">
        <v>20</v>
      </c>
      <c r="D9" s="103" t="s">
        <v>21</v>
      </c>
      <c r="E9" s="103" t="s">
        <v>22</v>
      </c>
      <c r="F9" s="104" t="s">
        <v>23</v>
      </c>
      <c r="G9" s="103"/>
      <c r="H9" s="105">
        <v>0.15</v>
      </c>
      <c r="I9" s="111" t="s">
        <v>24</v>
      </c>
      <c r="J9" s="112">
        <v>3</v>
      </c>
      <c r="K9" s="113" t="s">
        <v>25</v>
      </c>
      <c r="L9" s="114">
        <f>IF(K9="%",Q9*100,Q9)</f>
        <v>4</v>
      </c>
      <c r="M9" s="115">
        <f t="shared" ref="M9" si="0">IF(L9="",0,IF(OR(I9="min",I9=""),IF(L9&gt;J9,(L9/J9)*100%,(L9/J9)*100%),IF(L9&gt;J9,0,1)))</f>
        <v>1.3333333333333333</v>
      </c>
      <c r="N9" s="116">
        <f t="shared" ref="N9:N15" si="1">+M9*H9</f>
        <v>0.19999999999999998</v>
      </c>
      <c r="O9" s="116" t="str">
        <f>+'1. Pengembangan Sistem IT'!G1</f>
        <v>Nopember</v>
      </c>
      <c r="Q9" s="132">
        <f>+'1. Pengembangan Sistem IT'!G31</f>
        <v>4</v>
      </c>
    </row>
    <row r="10" spans="1:17" ht="75">
      <c r="A10" s="179"/>
      <c r="B10" s="183"/>
      <c r="C10" s="102" t="s">
        <v>26</v>
      </c>
      <c r="D10" s="103" t="s">
        <v>27</v>
      </c>
      <c r="E10" s="103" t="s">
        <v>28</v>
      </c>
      <c r="F10" s="103" t="s">
        <v>29</v>
      </c>
      <c r="G10" s="103"/>
      <c r="H10" s="105">
        <v>0.13</v>
      </c>
      <c r="I10" s="111" t="s">
        <v>24</v>
      </c>
      <c r="J10" s="117">
        <v>100</v>
      </c>
      <c r="K10" s="113" t="s">
        <v>30</v>
      </c>
      <c r="L10" s="114">
        <f t="shared" ref="L10:L15" si="2">IF(K10="%",Q10*100,Q10)</f>
        <v>100</v>
      </c>
      <c r="M10" s="115">
        <f t="shared" ref="M10:M15" si="3">IF(L10="",0,IF(OR(I10="min",I10=""),IF(L10&gt;J10,(L10/J10)*100%,(L10/J10)*100%),IF(L10&gt;J10,0,1)))</f>
        <v>1</v>
      </c>
      <c r="N10" s="116">
        <f t="shared" si="1"/>
        <v>0.13</v>
      </c>
      <c r="O10" s="118" t="str">
        <f>'2. Perbaikan Fitur'!K1</f>
        <v>Nopember</v>
      </c>
      <c r="P10" s="119"/>
      <c r="Q10" s="133">
        <f>'2. Perbaikan Fitur'!K31</f>
        <v>1</v>
      </c>
    </row>
    <row r="11" spans="1:17" ht="75">
      <c r="A11" s="179"/>
      <c r="B11" s="183"/>
      <c r="C11" s="102" t="s">
        <v>31</v>
      </c>
      <c r="D11" s="103" t="s">
        <v>32</v>
      </c>
      <c r="E11" s="103" t="s">
        <v>33</v>
      </c>
      <c r="F11" s="103" t="s">
        <v>29</v>
      </c>
      <c r="G11" s="103"/>
      <c r="H11" s="105">
        <v>0.12</v>
      </c>
      <c r="I11" s="111" t="s">
        <v>24</v>
      </c>
      <c r="J11" s="117">
        <v>100</v>
      </c>
      <c r="K11" s="113" t="s">
        <v>30</v>
      </c>
      <c r="L11" s="114">
        <f t="shared" si="2"/>
        <v>100</v>
      </c>
      <c r="M11" s="115">
        <f t="shared" si="3"/>
        <v>1</v>
      </c>
      <c r="N11" s="116">
        <f t="shared" si="1"/>
        <v>0.12</v>
      </c>
      <c r="O11" s="118" t="str">
        <f>'3. Penambahan fitur'!K1</f>
        <v>Nopember</v>
      </c>
      <c r="P11" s="119"/>
      <c r="Q11" s="133">
        <f>'3. Penambahan fitur'!K31</f>
        <v>1</v>
      </c>
    </row>
    <row r="12" spans="1:17" ht="45">
      <c r="A12" s="179"/>
      <c r="B12" s="183"/>
      <c r="C12" s="185">
        <v>1.4</v>
      </c>
      <c r="D12" s="188" t="s">
        <v>34</v>
      </c>
      <c r="E12" s="103" t="s">
        <v>35</v>
      </c>
      <c r="F12" s="103" t="s">
        <v>36</v>
      </c>
      <c r="G12" s="103"/>
      <c r="H12" s="105">
        <v>0.15</v>
      </c>
      <c r="I12" s="120" t="s">
        <v>24</v>
      </c>
      <c r="J12" s="121">
        <v>8345</v>
      </c>
      <c r="K12" s="113" t="s">
        <v>37</v>
      </c>
      <c r="L12" s="114">
        <f>IF(K12="%",Q12*100,Q12)</f>
        <v>8014</v>
      </c>
      <c r="M12" s="115">
        <f t="shared" si="3"/>
        <v>0.96033553025763929</v>
      </c>
      <c r="N12" s="116">
        <f t="shared" si="1"/>
        <v>0.14405032953864588</v>
      </c>
      <c r="O12" s="116" t="str">
        <f>+'4. Pembayaran online'!G1</f>
        <v>Nopember</v>
      </c>
      <c r="Q12" s="132">
        <f>+'4. Pembayaran online'!G31</f>
        <v>8014</v>
      </c>
    </row>
    <row r="13" spans="1:17" ht="60">
      <c r="A13" s="179"/>
      <c r="B13" s="183"/>
      <c r="C13" s="186"/>
      <c r="D13" s="189"/>
      <c r="E13" s="106" t="s">
        <v>38</v>
      </c>
      <c r="F13" s="103" t="s">
        <v>39</v>
      </c>
      <c r="G13" s="106"/>
      <c r="H13" s="105">
        <v>0.15</v>
      </c>
      <c r="I13" s="120" t="s">
        <v>24</v>
      </c>
      <c r="J13" s="121">
        <v>8345</v>
      </c>
      <c r="K13" s="113" t="s">
        <v>37</v>
      </c>
      <c r="L13" s="114">
        <f t="shared" si="2"/>
        <v>8014</v>
      </c>
      <c r="M13" s="115">
        <f t="shared" si="3"/>
        <v>0.96033553025763929</v>
      </c>
      <c r="N13" s="116">
        <f t="shared" si="1"/>
        <v>0.14405032953864588</v>
      </c>
      <c r="O13" s="116" t="str">
        <f>+'5. Catat Meter'!G1</f>
        <v>Nopember</v>
      </c>
      <c r="Q13" s="132">
        <f>+'5. Catat Meter'!G31</f>
        <v>8014</v>
      </c>
    </row>
    <row r="14" spans="1:17" ht="60">
      <c r="A14" s="179"/>
      <c r="B14" s="183"/>
      <c r="C14" s="186"/>
      <c r="D14" s="189"/>
      <c r="E14" s="103" t="s">
        <v>40</v>
      </c>
      <c r="F14" s="103" t="s">
        <v>41</v>
      </c>
      <c r="G14" s="103"/>
      <c r="H14" s="105">
        <v>0.15</v>
      </c>
      <c r="I14" s="111" t="s">
        <v>24</v>
      </c>
      <c r="J14" s="122">
        <v>95</v>
      </c>
      <c r="K14" s="113" t="s">
        <v>30</v>
      </c>
      <c r="L14" s="114">
        <f t="shared" si="2"/>
        <v>100</v>
      </c>
      <c r="M14" s="115">
        <f t="shared" si="3"/>
        <v>1.0526315789473684</v>
      </c>
      <c r="N14" s="116">
        <f t="shared" si="1"/>
        <v>0.15789473684210525</v>
      </c>
      <c r="O14" s="116" t="str">
        <f>+'6. Axapta'!I1</f>
        <v>Nopember</v>
      </c>
      <c r="Q14" s="134">
        <f>+'6. Axapta'!I31</f>
        <v>1</v>
      </c>
    </row>
    <row r="15" spans="1:17" ht="60">
      <c r="A15" s="180"/>
      <c r="B15" s="184"/>
      <c r="C15" s="187"/>
      <c r="D15" s="190"/>
      <c r="E15" s="103" t="s">
        <v>42</v>
      </c>
      <c r="F15" s="103" t="s">
        <v>43</v>
      </c>
      <c r="G15" s="103"/>
      <c r="H15" s="105">
        <v>0.15</v>
      </c>
      <c r="I15" s="111" t="s">
        <v>24</v>
      </c>
      <c r="J15" s="122">
        <v>95</v>
      </c>
      <c r="K15" s="113" t="s">
        <v>30</v>
      </c>
      <c r="L15" s="114">
        <f t="shared" si="2"/>
        <v>100</v>
      </c>
      <c r="M15" s="115">
        <f t="shared" si="3"/>
        <v>1.0526315789473684</v>
      </c>
      <c r="N15" s="116">
        <f t="shared" si="1"/>
        <v>0.15789473684210525</v>
      </c>
      <c r="O15" s="118" t="str">
        <f>+'7. Billing'!I1</f>
        <v>Nopember</v>
      </c>
      <c r="Q15" s="133">
        <f>+'7. Billing'!I31</f>
        <v>1</v>
      </c>
    </row>
    <row r="16" spans="1:17" ht="21.75" customHeight="1">
      <c r="A16" s="176" t="s">
        <v>44</v>
      </c>
      <c r="B16" s="176"/>
      <c r="C16" s="176"/>
      <c r="D16" s="176"/>
      <c r="E16" s="176"/>
      <c r="F16" s="176"/>
      <c r="G16" s="176"/>
      <c r="H16" s="107">
        <f>SUM(H9:H15)</f>
        <v>1</v>
      </c>
      <c r="I16" s="123"/>
      <c r="J16" s="123"/>
      <c r="K16" s="123"/>
      <c r="L16" s="124"/>
      <c r="M16" s="125" t="s">
        <v>45</v>
      </c>
      <c r="N16" s="126">
        <f>SUM(N9:N15)</f>
        <v>1.0538901327615025</v>
      </c>
    </row>
    <row r="17" spans="3:14">
      <c r="M17" s="127"/>
      <c r="N17" s="128"/>
    </row>
    <row r="18" spans="3:14">
      <c r="M18" s="127"/>
      <c r="N18" s="128"/>
    </row>
    <row r="19" spans="3:14" customFormat="1">
      <c r="C19" s="99" t="s">
        <v>46</v>
      </c>
      <c r="J19" s="99"/>
      <c r="K19" s="99" t="s">
        <v>47</v>
      </c>
      <c r="M19" s="129"/>
      <c r="N19" s="130"/>
    </row>
    <row r="20" spans="3:14" customFormat="1">
      <c r="C20" s="108" t="s">
        <v>48</v>
      </c>
      <c r="J20" s="108"/>
      <c r="K20" s="108" t="s">
        <v>49</v>
      </c>
      <c r="M20" s="129"/>
      <c r="N20" s="130"/>
    </row>
    <row r="21" spans="3:14" customFormat="1">
      <c r="C21" s="108"/>
      <c r="J21" s="108"/>
      <c r="K21" s="108"/>
      <c r="M21" s="129"/>
      <c r="N21" s="130"/>
    </row>
    <row r="22" spans="3:14" customFormat="1">
      <c r="C22" s="109"/>
      <c r="J22" s="109"/>
      <c r="K22" s="109"/>
      <c r="M22" s="129"/>
      <c r="N22" s="130"/>
    </row>
    <row r="23" spans="3:14" customFormat="1">
      <c r="C23" s="109"/>
      <c r="J23" s="109"/>
      <c r="K23" s="109"/>
      <c r="M23" s="129"/>
      <c r="N23" s="130"/>
    </row>
    <row r="24" spans="3:14" customFormat="1">
      <c r="C24" s="109"/>
      <c r="J24" s="109"/>
      <c r="K24" s="109"/>
      <c r="M24" s="129"/>
      <c r="N24" s="130"/>
    </row>
    <row r="25" spans="3:14" customFormat="1">
      <c r="C25" s="109"/>
      <c r="J25" s="109"/>
      <c r="K25" s="109"/>
    </row>
    <row r="26" spans="3:14" customFormat="1">
      <c r="C26" s="110" t="s">
        <v>121</v>
      </c>
      <c r="J26" s="131"/>
      <c r="K26" s="110" t="s">
        <v>50</v>
      </c>
    </row>
    <row r="27" spans="3:14" customFormat="1">
      <c r="C27" s="98" t="s">
        <v>51</v>
      </c>
      <c r="J27" s="98"/>
      <c r="K27" s="98" t="s">
        <v>52</v>
      </c>
    </row>
  </sheetData>
  <mergeCells count="22">
    <mergeCell ref="O7:O8"/>
    <mergeCell ref="I7:J8"/>
    <mergeCell ref="H7:H8"/>
    <mergeCell ref="K7:K8"/>
    <mergeCell ref="L7:L8"/>
    <mergeCell ref="M7:M8"/>
    <mergeCell ref="N7:N8"/>
    <mergeCell ref="C7:E7"/>
    <mergeCell ref="A16:G16"/>
    <mergeCell ref="A7:A8"/>
    <mergeCell ref="A9:A15"/>
    <mergeCell ref="B7:B8"/>
    <mergeCell ref="B9:B15"/>
    <mergeCell ref="C12:C15"/>
    <mergeCell ref="D12:D15"/>
    <mergeCell ref="F7:F8"/>
    <mergeCell ref="G7:G8"/>
    <mergeCell ref="A1:N1"/>
    <mergeCell ref="A2:N2"/>
    <mergeCell ref="A3:N3"/>
    <mergeCell ref="A4:N4"/>
    <mergeCell ref="A5:N5"/>
  </mergeCells>
  <pageMargins left="0.31496062992125984" right="0.31496062992125984" top="0.55118110236220474" bottom="0.39370078740157483" header="0.31496062992125984" footer="0.31496062992125984"/>
  <pageSetup paperSize="5" scale="75" orientation="landscape" r:id="rId1"/>
  <rowBreaks count="1" manualBreakCount="1">
    <brk id="2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L41"/>
  <sheetViews>
    <sheetView zoomScale="90" zoomScaleNormal="90" workbookViewId="0">
      <selection activeCell="G41" sqref="A1:H41"/>
    </sheetView>
  </sheetViews>
  <sheetFormatPr defaultColWidth="9.140625" defaultRowHeight="14.25"/>
  <cols>
    <col min="1" max="1" width="9.28515625" style="48" customWidth="1"/>
    <col min="2" max="2" width="11" style="48" customWidth="1"/>
    <col min="3" max="3" width="6.28515625" style="48" customWidth="1"/>
    <col min="4" max="4" width="7.7109375" style="48" customWidth="1"/>
    <col min="5" max="5" width="30" style="48" customWidth="1"/>
    <col min="6" max="7" width="20" style="48" customWidth="1"/>
    <col min="8" max="8" width="28" style="48" hidden="1" customWidth="1"/>
    <col min="9" max="16384" width="9.140625" style="48"/>
  </cols>
  <sheetData>
    <row r="1" spans="1:8" ht="15.75">
      <c r="B1" s="198"/>
      <c r="C1" s="198"/>
      <c r="D1" s="198"/>
      <c r="E1" s="49"/>
      <c r="F1" s="8" t="s">
        <v>53</v>
      </c>
      <c r="G1" s="50" t="str">
        <f>IF(E20="",B19,IF(E21="",B20,IF(E22="",B21,IF(E23="",B22,IF(E24="",B23,IF(E25="",B24,IF(E26="",B25,IF(E27="",B26,IF(E28="",B27,IF(E29="",B28,IF(E30="",B29,B30)))))))))))</f>
        <v>Nopember</v>
      </c>
      <c r="H1" s="51"/>
    </row>
    <row r="2" spans="1:8">
      <c r="B2" s="198"/>
      <c r="C2" s="198"/>
      <c r="D2" s="198"/>
      <c r="E2" s="49"/>
    </row>
    <row r="3" spans="1:8">
      <c r="B3" s="198"/>
      <c r="C3" s="198"/>
      <c r="D3" s="198"/>
      <c r="E3" s="49"/>
    </row>
    <row r="6" spans="1:8" ht="17.25" customHeight="1">
      <c r="A6" s="199" t="s">
        <v>54</v>
      </c>
      <c r="B6" s="199"/>
      <c r="C6" s="199"/>
      <c r="D6" s="199"/>
      <c r="E6" s="199"/>
      <c r="F6" s="199"/>
      <c r="G6" s="199"/>
      <c r="H6" s="199"/>
    </row>
    <row r="7" spans="1:8" ht="20.25" customHeight="1">
      <c r="A7" s="200" t="s">
        <v>55</v>
      </c>
      <c r="B7" s="200"/>
      <c r="C7" s="200"/>
      <c r="D7" s="200"/>
      <c r="E7" s="200"/>
      <c r="F7" s="200"/>
      <c r="G7" s="200"/>
      <c r="H7" s="200"/>
    </row>
    <row r="8" spans="1:8" ht="24" customHeight="1">
      <c r="A8" s="209" t="s">
        <v>56</v>
      </c>
      <c r="B8" s="209"/>
      <c r="C8" s="209"/>
      <c r="D8" s="209"/>
      <c r="E8" s="209"/>
      <c r="F8" s="209"/>
      <c r="G8" s="209"/>
      <c r="H8" s="209"/>
    </row>
    <row r="10" spans="1:8" ht="21" customHeight="1">
      <c r="A10" s="52" t="s">
        <v>57</v>
      </c>
      <c r="B10" s="52"/>
      <c r="C10" s="43" t="s">
        <v>58</v>
      </c>
      <c r="D10" s="210" t="s">
        <v>21</v>
      </c>
      <c r="E10" s="210"/>
      <c r="F10" s="210"/>
      <c r="G10" s="210"/>
      <c r="H10" s="52"/>
    </row>
    <row r="11" spans="1:8" ht="21" customHeight="1">
      <c r="A11" s="52" t="s">
        <v>59</v>
      </c>
      <c r="B11" s="52"/>
      <c r="C11" s="43" t="s">
        <v>58</v>
      </c>
      <c r="D11" s="211" t="s">
        <v>22</v>
      </c>
      <c r="E11" s="211"/>
      <c r="F11" s="211"/>
      <c r="G11" s="211"/>
      <c r="H11" s="211"/>
    </row>
    <row r="12" spans="1:8" s="43" customFormat="1" ht="21" customHeight="1">
      <c r="A12" s="53" t="s">
        <v>11</v>
      </c>
      <c r="C12" s="43" t="s">
        <v>58</v>
      </c>
      <c r="D12" s="212" t="s">
        <v>60</v>
      </c>
      <c r="E12" s="212"/>
    </row>
    <row r="13" spans="1:8" s="44" customFormat="1" ht="21" customHeight="1">
      <c r="A13" s="44" t="s">
        <v>61</v>
      </c>
      <c r="C13" s="45" t="s">
        <v>62</v>
      </c>
      <c r="D13" s="213" t="s">
        <v>63</v>
      </c>
      <c r="E13" s="213"/>
      <c r="F13" s="54"/>
    </row>
    <row r="14" spans="1:8" s="45" customFormat="1" ht="21" customHeight="1">
      <c r="A14" s="44"/>
      <c r="D14" s="14"/>
    </row>
    <row r="15" spans="1:8" s="46" customFormat="1" ht="19.5" customHeight="1">
      <c r="A15" s="223" t="s">
        <v>5</v>
      </c>
      <c r="B15" s="225" t="s">
        <v>64</v>
      </c>
      <c r="C15" s="225"/>
      <c r="D15" s="225"/>
      <c r="E15" s="201" t="s">
        <v>65</v>
      </c>
      <c r="F15" s="225" t="s">
        <v>66</v>
      </c>
      <c r="G15" s="225"/>
      <c r="H15" s="204" t="s">
        <v>67</v>
      </c>
    </row>
    <row r="16" spans="1:8" s="46" customFormat="1" ht="15.75" customHeight="1">
      <c r="A16" s="223"/>
      <c r="B16" s="225"/>
      <c r="C16" s="225"/>
      <c r="D16" s="225"/>
      <c r="E16" s="202"/>
      <c r="F16" s="204" t="s">
        <v>68</v>
      </c>
      <c r="G16" s="204" t="s">
        <v>69</v>
      </c>
      <c r="H16" s="230"/>
    </row>
    <row r="17" spans="1:8" s="46" customFormat="1" ht="15.75" customHeight="1">
      <c r="A17" s="223"/>
      <c r="B17" s="225"/>
      <c r="C17" s="225"/>
      <c r="D17" s="225"/>
      <c r="E17" s="203"/>
      <c r="F17" s="205"/>
      <c r="G17" s="205"/>
      <c r="H17" s="205"/>
    </row>
    <row r="18" spans="1:8" ht="30">
      <c r="A18" s="224"/>
      <c r="B18" s="229" t="s">
        <v>70</v>
      </c>
      <c r="C18" s="229"/>
      <c r="D18" s="229"/>
      <c r="E18" s="55" t="s">
        <v>71</v>
      </c>
      <c r="F18" s="56" t="s">
        <v>72</v>
      </c>
      <c r="G18" s="57" t="s">
        <v>73</v>
      </c>
      <c r="H18" s="58" t="s">
        <v>74</v>
      </c>
    </row>
    <row r="19" spans="1:8" s="46" customFormat="1" ht="22.5" customHeight="1">
      <c r="A19" s="59">
        <v>1</v>
      </c>
      <c r="B19" s="226" t="s">
        <v>75</v>
      </c>
      <c r="C19" s="227"/>
      <c r="D19" s="228"/>
      <c r="E19" s="60">
        <v>1</v>
      </c>
      <c r="F19" s="206">
        <v>0</v>
      </c>
      <c r="G19" s="61">
        <f>IF(E19="","",SUM($E$19:E19))</f>
        <v>1</v>
      </c>
      <c r="H19" s="231" t="str">
        <f>IF(AND(G19="",G20="",G21=""),"",IF(G21="","Belum Selesai",IF(G21&gt;=F19,"Tercapai","Tidak Tercapai")))</f>
        <v>Tercapai</v>
      </c>
    </row>
    <row r="20" spans="1:8" s="46" customFormat="1" ht="22.5" customHeight="1">
      <c r="A20" s="62">
        <v>2</v>
      </c>
      <c r="B20" s="214" t="s">
        <v>76</v>
      </c>
      <c r="C20" s="215"/>
      <c r="D20" s="216"/>
      <c r="E20" s="63">
        <v>0</v>
      </c>
      <c r="F20" s="207"/>
      <c r="G20" s="64">
        <f>IF(E20="","",SUM($E$19:E20))</f>
        <v>1</v>
      </c>
      <c r="H20" s="232"/>
    </row>
    <row r="21" spans="1:8" s="46" customFormat="1" ht="22.5" customHeight="1">
      <c r="A21" s="65">
        <v>3</v>
      </c>
      <c r="B21" s="217" t="s">
        <v>77</v>
      </c>
      <c r="C21" s="218"/>
      <c r="D21" s="219"/>
      <c r="E21" s="66">
        <v>0</v>
      </c>
      <c r="F21" s="208"/>
      <c r="G21" s="64">
        <f>IF(E21="","",SUM($E$19:E21))</f>
        <v>1</v>
      </c>
      <c r="H21" s="233"/>
    </row>
    <row r="22" spans="1:8" s="46" customFormat="1" ht="22.5" customHeight="1">
      <c r="A22" s="59">
        <v>4</v>
      </c>
      <c r="B22" s="226" t="s">
        <v>78</v>
      </c>
      <c r="C22" s="227"/>
      <c r="D22" s="228"/>
      <c r="E22" s="67">
        <v>1</v>
      </c>
      <c r="F22" s="206">
        <v>1</v>
      </c>
      <c r="G22" s="64">
        <f>IF(E22="","",SUM($E$19:E22))</f>
        <v>2</v>
      </c>
      <c r="H22" s="231" t="str">
        <f t="shared" ref="H22" si="0">IF(AND(G22="",G23="",G24=""),"",IF(G24="","Belum Selesai",IF(G24&gt;=F22,"Tercapai","Tidak Tercapai")))</f>
        <v>Tercapai</v>
      </c>
    </row>
    <row r="23" spans="1:8" s="46" customFormat="1" ht="22.5" customHeight="1">
      <c r="A23" s="62">
        <v>5</v>
      </c>
      <c r="B23" s="214" t="s">
        <v>79</v>
      </c>
      <c r="C23" s="215"/>
      <c r="D23" s="216"/>
      <c r="E23" s="68">
        <v>0</v>
      </c>
      <c r="F23" s="207"/>
      <c r="G23" s="64">
        <f>IF(E23="","",SUM($E$19:E23))</f>
        <v>2</v>
      </c>
      <c r="H23" s="232"/>
    </row>
    <row r="24" spans="1:8" s="46" customFormat="1" ht="22.5" customHeight="1">
      <c r="A24" s="65">
        <v>6</v>
      </c>
      <c r="B24" s="217" t="s">
        <v>80</v>
      </c>
      <c r="C24" s="218"/>
      <c r="D24" s="219"/>
      <c r="E24" s="69">
        <v>1</v>
      </c>
      <c r="F24" s="208"/>
      <c r="G24" s="64">
        <f>IF(E24="","",SUM($E$19:E24))</f>
        <v>3</v>
      </c>
      <c r="H24" s="233"/>
    </row>
    <row r="25" spans="1:8" s="46" customFormat="1" ht="22.5" customHeight="1">
      <c r="A25" s="59">
        <v>7</v>
      </c>
      <c r="B25" s="226" t="s">
        <v>81</v>
      </c>
      <c r="C25" s="227"/>
      <c r="D25" s="228"/>
      <c r="E25" s="67">
        <v>0</v>
      </c>
      <c r="F25" s="206">
        <v>2</v>
      </c>
      <c r="G25" s="64">
        <f>IF(E25="","",SUM($E$19:E25))</f>
        <v>3</v>
      </c>
      <c r="H25" s="231" t="str">
        <f t="shared" ref="H25" si="1">IF(AND(G25="",G26="",G27=""),"",IF(G27="","Belum Selesai",IF(G27&gt;=F25,"Tercapai","Tidak Tercapai")))</f>
        <v>Tercapai</v>
      </c>
    </row>
    <row r="26" spans="1:8" s="46" customFormat="1" ht="22.5" customHeight="1">
      <c r="A26" s="62">
        <v>8</v>
      </c>
      <c r="B26" s="214" t="s">
        <v>82</v>
      </c>
      <c r="C26" s="215"/>
      <c r="D26" s="216"/>
      <c r="E26" s="68">
        <v>0</v>
      </c>
      <c r="F26" s="207"/>
      <c r="G26" s="64">
        <f>IF(E26="","",SUM($E$19:E26))</f>
        <v>3</v>
      </c>
      <c r="H26" s="232"/>
    </row>
    <row r="27" spans="1:8" s="46" customFormat="1" ht="22.5" customHeight="1">
      <c r="A27" s="65">
        <v>9</v>
      </c>
      <c r="B27" s="217" t="s">
        <v>83</v>
      </c>
      <c r="C27" s="218"/>
      <c r="D27" s="219"/>
      <c r="E27" s="69">
        <v>1</v>
      </c>
      <c r="F27" s="208"/>
      <c r="G27" s="64">
        <f>IF(E27="","",SUM($E$19:E27))</f>
        <v>4</v>
      </c>
      <c r="H27" s="233"/>
    </row>
    <row r="28" spans="1:8" s="46" customFormat="1" ht="22.5" customHeight="1">
      <c r="A28" s="62">
        <v>10</v>
      </c>
      <c r="B28" s="214" t="s">
        <v>84</v>
      </c>
      <c r="C28" s="215"/>
      <c r="D28" s="216"/>
      <c r="E28" s="68">
        <v>0</v>
      </c>
      <c r="F28" s="206">
        <v>3</v>
      </c>
      <c r="G28" s="64">
        <f>IF(E28="","",SUM($E$19:E28))</f>
        <v>4</v>
      </c>
      <c r="H28" s="231" t="str">
        <f t="shared" ref="H28" si="2">IF(AND(G28="",G29="",G30=""),"",IF(G30="","Belum Selesai",IF(G30&gt;=F28,"Tercapai","Tidak Tercapai")))</f>
        <v>Belum Selesai</v>
      </c>
    </row>
    <row r="29" spans="1:8" s="46" customFormat="1" ht="22.5" customHeight="1">
      <c r="A29" s="62">
        <v>11</v>
      </c>
      <c r="B29" s="214" t="s">
        <v>85</v>
      </c>
      <c r="C29" s="215"/>
      <c r="D29" s="216"/>
      <c r="E29" s="68">
        <v>0</v>
      </c>
      <c r="F29" s="207"/>
      <c r="G29" s="64">
        <f>IF(E29="","",SUM($E$19:E29))</f>
        <v>4</v>
      </c>
      <c r="H29" s="232"/>
    </row>
    <row r="30" spans="1:8" s="46" customFormat="1" ht="22.5" customHeight="1">
      <c r="A30" s="65">
        <v>12</v>
      </c>
      <c r="B30" s="217" t="s">
        <v>86</v>
      </c>
      <c r="C30" s="218"/>
      <c r="D30" s="219"/>
      <c r="E30" s="69"/>
      <c r="F30" s="208"/>
      <c r="G30" s="70" t="str">
        <f>IF(E30="","",SUM($E$19:E30))</f>
        <v/>
      </c>
      <c r="H30" s="233"/>
    </row>
    <row r="31" spans="1:8" s="47" customFormat="1" ht="29.25" customHeight="1">
      <c r="A31" s="220" t="s">
        <v>87</v>
      </c>
      <c r="B31" s="221"/>
      <c r="C31" s="221"/>
      <c r="D31" s="222"/>
      <c r="E31" s="71">
        <f>SUM(E19:E30)</f>
        <v>4</v>
      </c>
      <c r="F31" s="72">
        <f>IF(E22="",F19,IF(E25="",F22,IF(E28="",F25,F28)))</f>
        <v>3</v>
      </c>
      <c r="G31" s="73">
        <f>IF(G19="","",IF(G20="",G19,IF(G21="",G20,IF(G22="",G21,IF(G23="",G22,IF(G24="",G23,IF(G25="",G24,IF(G26="",G25,IF(G27="",G26,IF(G28="",G27,IF(G29="",G28,IF(G30="",G29,G30))))))))))))</f>
        <v>4</v>
      </c>
      <c r="H31" s="74" t="str">
        <f>IF(G31="","",IF(G31&gt;=F31,"Tercapai","Tidak Tercapai"))</f>
        <v>Tercapai</v>
      </c>
    </row>
    <row r="34" spans="5:12" ht="21.75" customHeight="1">
      <c r="J34" s="75"/>
      <c r="L34" s="52" t="s">
        <v>88</v>
      </c>
    </row>
    <row r="35" spans="5:12">
      <c r="E35" s="135"/>
      <c r="F35" s="136" t="s">
        <v>122</v>
      </c>
      <c r="G35" s="135"/>
    </row>
    <row r="36" spans="5:12" ht="22.5" customHeight="1">
      <c r="E36" s="135"/>
      <c r="F36" s="136"/>
      <c r="G36" s="135"/>
      <c r="J36" s="76"/>
      <c r="L36" s="53" t="s">
        <v>89</v>
      </c>
    </row>
    <row r="37" spans="5:12">
      <c r="E37" s="135"/>
      <c r="F37" s="136"/>
      <c r="G37" s="135"/>
    </row>
    <row r="38" spans="5:12">
      <c r="E38" s="135"/>
      <c r="F38" s="136"/>
      <c r="G38" s="135"/>
    </row>
    <row r="39" spans="5:12">
      <c r="E39" s="135"/>
      <c r="F39" s="136"/>
      <c r="G39" s="135"/>
    </row>
    <row r="40" spans="5:12" ht="15">
      <c r="E40" s="135"/>
      <c r="F40" s="137" t="s">
        <v>123</v>
      </c>
      <c r="G40" s="135"/>
    </row>
    <row r="41" spans="5:12">
      <c r="E41" s="135"/>
      <c r="F41" s="136" t="s">
        <v>52</v>
      </c>
      <c r="G41" s="135"/>
    </row>
  </sheetData>
  <mergeCells count="39">
    <mergeCell ref="F28:F30"/>
    <mergeCell ref="G16:G17"/>
    <mergeCell ref="H15:H17"/>
    <mergeCell ref="H19:H21"/>
    <mergeCell ref="H22:H24"/>
    <mergeCell ref="H25:H27"/>
    <mergeCell ref="H28:H30"/>
    <mergeCell ref="F15:G15"/>
    <mergeCell ref="F25:F27"/>
    <mergeCell ref="B28:D28"/>
    <mergeCell ref="B29:D29"/>
    <mergeCell ref="B30:D30"/>
    <mergeCell ref="A31:D31"/>
    <mergeCell ref="A15:A18"/>
    <mergeCell ref="B15:D17"/>
    <mergeCell ref="B22:D22"/>
    <mergeCell ref="B23:D23"/>
    <mergeCell ref="B24:D24"/>
    <mergeCell ref="B25:D25"/>
    <mergeCell ref="B26:D26"/>
    <mergeCell ref="B18:D18"/>
    <mergeCell ref="B19:D19"/>
    <mergeCell ref="B20:D20"/>
    <mergeCell ref="B21:D21"/>
    <mergeCell ref="B27:D27"/>
    <mergeCell ref="E15:E17"/>
    <mergeCell ref="F16:F17"/>
    <mergeCell ref="F19:F21"/>
    <mergeCell ref="F22:F24"/>
    <mergeCell ref="A8:H8"/>
    <mergeCell ref="D10:G10"/>
    <mergeCell ref="D11:H11"/>
    <mergeCell ref="D12:E12"/>
    <mergeCell ref="D13:E13"/>
    <mergeCell ref="B1:D1"/>
    <mergeCell ref="B2:D2"/>
    <mergeCell ref="B3:D3"/>
    <mergeCell ref="A6:H6"/>
    <mergeCell ref="A7:H7"/>
  </mergeCells>
  <conditionalFormatting sqref="H19:H31">
    <cfRule type="cellIs" dxfId="7" priority="2" operator="equal">
      <formula>"Tidak Tercapai"</formula>
    </cfRule>
  </conditionalFormatting>
  <conditionalFormatting sqref="H19:H30">
    <cfRule type="cellIs" dxfId="6" priority="1" operator="equal">
      <formula>"Belum Selesai"</formula>
    </cfRule>
  </conditionalFormatting>
  <printOptions horizontalCentered="1"/>
  <pageMargins left="0.39370078740157483" right="0.39370078740157483" top="0.74803149606299213" bottom="0.74803149606299213" header="0.31496062992125984" footer="0.31496062992125984"/>
  <pageSetup paperSize="5" scale="8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1"/>
  <sheetViews>
    <sheetView topLeftCell="A10" zoomScale="85" zoomScaleNormal="85" workbookViewId="0">
      <selection activeCell="K41" sqref="A1:L41"/>
    </sheetView>
  </sheetViews>
  <sheetFormatPr defaultColWidth="9.140625" defaultRowHeight="14.25"/>
  <cols>
    <col min="1" max="1" width="9.28515625" style="6" customWidth="1"/>
    <col min="2" max="2" width="11" style="6" customWidth="1"/>
    <col min="3" max="3" width="6.28515625" style="6" customWidth="1"/>
    <col min="4" max="4" width="7.7109375" style="6" customWidth="1"/>
    <col min="5" max="5" width="28.85546875" style="6" customWidth="1"/>
    <col min="6" max="6" width="22.42578125" style="6" customWidth="1"/>
    <col min="7" max="7" width="17.85546875" style="6" customWidth="1"/>
    <col min="8" max="8" width="14.7109375" style="6" customWidth="1"/>
    <col min="9" max="9" width="14.85546875" style="6" customWidth="1"/>
    <col min="10" max="11" width="20" style="6" customWidth="1"/>
    <col min="12" max="12" width="28.140625" style="6" hidden="1" customWidth="1"/>
    <col min="13" max="13" width="9.28515625" style="6" customWidth="1"/>
    <col min="14" max="14" width="10.28515625" style="6" customWidth="1"/>
    <col min="15" max="15" width="9.140625" style="6"/>
    <col min="16" max="16" width="11.28515625" style="6" customWidth="1"/>
    <col min="17" max="16384" width="9.140625" style="6"/>
  </cols>
  <sheetData>
    <row r="1" spans="1:16" ht="15.75">
      <c r="B1" s="234"/>
      <c r="C1" s="234"/>
      <c r="D1" s="234"/>
      <c r="E1" s="7"/>
      <c r="F1" s="7"/>
      <c r="G1" s="7"/>
      <c r="J1" s="8" t="s">
        <v>53</v>
      </c>
      <c r="K1" s="85" t="str">
        <f>IF(E20="",B19,IF(E21="",B20,IF(E22="",B21,IF(E23="",B22,IF(E24="",B23,IF(E25="",B24,IF(E26="",B25,IF(E27="",B26,IF(E28="",B27,IF(E29="",B28,IF(E30="",B29,B30)))))))))))</f>
        <v>Nopember</v>
      </c>
    </row>
    <row r="2" spans="1:16">
      <c r="B2" s="234"/>
      <c r="C2" s="234"/>
      <c r="D2" s="234"/>
      <c r="E2" s="7"/>
      <c r="F2" s="7"/>
      <c r="G2" s="7"/>
    </row>
    <row r="3" spans="1:16">
      <c r="B3" s="234"/>
      <c r="C3" s="234"/>
      <c r="D3" s="234"/>
      <c r="E3" s="7"/>
      <c r="F3" s="7"/>
      <c r="G3" s="7"/>
    </row>
    <row r="6" spans="1:16" ht="17.25" customHeight="1">
      <c r="A6" s="235" t="s">
        <v>54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6" ht="20.25" customHeight="1">
      <c r="A7" s="235" t="s">
        <v>55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</row>
    <row r="8" spans="1:16" ht="24" customHeight="1">
      <c r="A8" s="209" t="s">
        <v>56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</row>
    <row r="10" spans="1:16" ht="21" customHeight="1">
      <c r="A10" s="9" t="s">
        <v>57</v>
      </c>
      <c r="B10" s="9"/>
      <c r="C10" s="1" t="s">
        <v>58</v>
      </c>
      <c r="D10" s="256" t="s">
        <v>27</v>
      </c>
      <c r="E10" s="256"/>
      <c r="F10" s="256"/>
      <c r="G10" s="256"/>
      <c r="H10" s="256"/>
      <c r="I10" s="256"/>
      <c r="J10" s="256"/>
      <c r="K10" s="256"/>
      <c r="P10" s="86"/>
    </row>
    <row r="11" spans="1:16" ht="32.25" customHeight="1">
      <c r="A11" s="9" t="s">
        <v>59</v>
      </c>
      <c r="B11" s="9"/>
      <c r="C11" s="1" t="s">
        <v>58</v>
      </c>
      <c r="D11" s="257" t="s">
        <v>28</v>
      </c>
      <c r="E11" s="257"/>
      <c r="F11" s="257"/>
      <c r="G11" s="257"/>
      <c r="H11" s="257"/>
      <c r="I11" s="257"/>
      <c r="J11" s="257"/>
      <c r="K11" s="257"/>
      <c r="L11" s="257"/>
    </row>
    <row r="12" spans="1:16" s="1" customFormat="1" ht="21" customHeight="1">
      <c r="A12" s="10" t="s">
        <v>11</v>
      </c>
      <c r="C12" s="1" t="s">
        <v>58</v>
      </c>
      <c r="D12" s="258" t="s">
        <v>90</v>
      </c>
      <c r="E12" s="258"/>
      <c r="F12" s="78"/>
      <c r="G12" s="78"/>
    </row>
    <row r="13" spans="1:16" s="2" customFormat="1" ht="21" customHeight="1">
      <c r="A13" s="2" t="s">
        <v>61</v>
      </c>
      <c r="C13" s="3" t="s">
        <v>62</v>
      </c>
      <c r="D13" s="259" t="s">
        <v>91</v>
      </c>
      <c r="E13" s="259"/>
      <c r="F13" s="12"/>
      <c r="G13" s="12"/>
      <c r="H13" s="54"/>
    </row>
    <row r="14" spans="1:16" s="3" customFormat="1" ht="21" customHeight="1">
      <c r="A14" s="2"/>
      <c r="D14" s="14"/>
    </row>
    <row r="15" spans="1:16" s="4" customFormat="1" ht="19.5" customHeight="1">
      <c r="A15" s="270" t="s">
        <v>5</v>
      </c>
      <c r="B15" s="266" t="s">
        <v>64</v>
      </c>
      <c r="C15" s="266"/>
      <c r="D15" s="266"/>
      <c r="E15" s="272" t="s">
        <v>92</v>
      </c>
      <c r="F15" s="272" t="s">
        <v>93</v>
      </c>
      <c r="G15" s="272" t="s">
        <v>94</v>
      </c>
      <c r="H15" s="204" t="s">
        <v>95</v>
      </c>
      <c r="I15" s="249" t="s">
        <v>96</v>
      </c>
      <c r="J15" s="239" t="s">
        <v>97</v>
      </c>
      <c r="K15" s="240"/>
      <c r="L15" s="263" t="s">
        <v>67</v>
      </c>
    </row>
    <row r="16" spans="1:16" s="4" customFormat="1" ht="16.5" customHeight="1">
      <c r="A16" s="270"/>
      <c r="B16" s="266"/>
      <c r="C16" s="266"/>
      <c r="D16" s="266"/>
      <c r="E16" s="273"/>
      <c r="F16" s="273"/>
      <c r="G16" s="273"/>
      <c r="H16" s="230"/>
      <c r="I16" s="250"/>
      <c r="J16" s="241" t="s">
        <v>13</v>
      </c>
      <c r="K16" s="241"/>
      <c r="L16" s="264"/>
    </row>
    <row r="17" spans="1:12" s="4" customFormat="1" ht="16.5" customHeight="1">
      <c r="A17" s="270"/>
      <c r="B17" s="266"/>
      <c r="C17" s="266"/>
      <c r="D17" s="266"/>
      <c r="E17" s="274"/>
      <c r="F17" s="274"/>
      <c r="G17" s="274"/>
      <c r="H17" s="205"/>
      <c r="I17" s="251"/>
      <c r="J17" s="87" t="s">
        <v>98</v>
      </c>
      <c r="K17" s="88" t="s">
        <v>99</v>
      </c>
      <c r="L17" s="265"/>
    </row>
    <row r="18" spans="1:12" ht="30">
      <c r="A18" s="271"/>
      <c r="B18" s="242" t="s">
        <v>70</v>
      </c>
      <c r="C18" s="242"/>
      <c r="D18" s="242"/>
      <c r="E18" s="79" t="s">
        <v>71</v>
      </c>
      <c r="F18" s="79" t="s">
        <v>72</v>
      </c>
      <c r="G18" s="79" t="s">
        <v>100</v>
      </c>
      <c r="H18" s="56" t="s">
        <v>101</v>
      </c>
      <c r="I18" s="89" t="s">
        <v>102</v>
      </c>
      <c r="J18" s="89" t="s">
        <v>103</v>
      </c>
      <c r="K18" s="89" t="s">
        <v>104</v>
      </c>
      <c r="L18" s="90" t="s">
        <v>105</v>
      </c>
    </row>
    <row r="19" spans="1:12" s="4" customFormat="1" ht="22.5" customHeight="1">
      <c r="A19" s="19">
        <v>1</v>
      </c>
      <c r="B19" s="236" t="s">
        <v>75</v>
      </c>
      <c r="C19" s="237"/>
      <c r="D19" s="238"/>
      <c r="E19" s="21">
        <v>72</v>
      </c>
      <c r="F19" s="21">
        <v>72</v>
      </c>
      <c r="G19" s="80">
        <f>IF(E19="","",SUM(E19)-SUM(F19))</f>
        <v>0</v>
      </c>
      <c r="H19" s="246">
        <v>3</v>
      </c>
      <c r="I19" s="252">
        <v>1</v>
      </c>
      <c r="J19" s="22">
        <f>+IF(E19="","",IF(SUM(G19)&lt;=$H$19,1,0))</f>
        <v>1</v>
      </c>
      <c r="K19" s="253">
        <f>IF(J19="","",AVERAGE($J$19:J21))</f>
        <v>1</v>
      </c>
      <c r="L19" s="91" t="str">
        <f>IF(J19="","",IF(J19&gt;=I19,"Tercapai","Tidak Tercapai"))</f>
        <v>Tercapai</v>
      </c>
    </row>
    <row r="20" spans="1:12" s="4" customFormat="1" ht="22.5" customHeight="1">
      <c r="A20" s="23">
        <v>2</v>
      </c>
      <c r="B20" s="243" t="s">
        <v>76</v>
      </c>
      <c r="C20" s="244"/>
      <c r="D20" s="245"/>
      <c r="E20" s="25">
        <v>66</v>
      </c>
      <c r="F20" s="25">
        <v>66</v>
      </c>
      <c r="G20" s="81">
        <f t="shared" ref="G20:G30" si="0">IF(E20="","",SUM(E20)-SUM(F20))</f>
        <v>0</v>
      </c>
      <c r="H20" s="247"/>
      <c r="I20" s="252"/>
      <c r="J20" s="26">
        <f t="shared" ref="J20:J21" si="1">+IF(E20="","",IF(SUM(G20)&lt;=$H$19,1,0))</f>
        <v>1</v>
      </c>
      <c r="K20" s="254"/>
      <c r="L20" s="92" t="str">
        <f>IF(J20="","",IF(J20&gt;=I19,"Tercapai","Tidak Tercapai"))</f>
        <v>Tercapai</v>
      </c>
    </row>
    <row r="21" spans="1:12" s="4" customFormat="1" ht="22.5" customHeight="1">
      <c r="A21" s="27">
        <v>3</v>
      </c>
      <c r="B21" s="260" t="s">
        <v>77</v>
      </c>
      <c r="C21" s="261"/>
      <c r="D21" s="262"/>
      <c r="E21" s="29">
        <v>44</v>
      </c>
      <c r="F21" s="29">
        <v>44</v>
      </c>
      <c r="G21" s="82">
        <f t="shared" si="0"/>
        <v>0</v>
      </c>
      <c r="H21" s="247"/>
      <c r="I21" s="252"/>
      <c r="J21" s="26">
        <f t="shared" si="1"/>
        <v>1</v>
      </c>
      <c r="K21" s="255"/>
      <c r="L21" s="93" t="str">
        <f>IF(J21="","",IF(J21&gt;=I19,"Tercapai","Tidak Tercapai"))</f>
        <v>Tercapai</v>
      </c>
    </row>
    <row r="22" spans="1:12" s="4" customFormat="1" ht="22.5" customHeight="1">
      <c r="A22" s="19">
        <v>4</v>
      </c>
      <c r="B22" s="236" t="s">
        <v>78</v>
      </c>
      <c r="C22" s="237"/>
      <c r="D22" s="238"/>
      <c r="E22" s="30">
        <v>17</v>
      </c>
      <c r="F22" s="30">
        <v>17</v>
      </c>
      <c r="G22" s="80">
        <f t="shared" si="0"/>
        <v>0</v>
      </c>
      <c r="H22" s="247"/>
      <c r="I22" s="252">
        <v>1</v>
      </c>
      <c r="J22" s="26">
        <f t="shared" ref="J22:J29" si="2">+IF(E22="","",IF(SUM(G22)&lt;=$H$19,1,0))</f>
        <v>1</v>
      </c>
      <c r="K22" s="253">
        <f>IF(J22="","",AVERAGE($J$19:J24))</f>
        <v>1</v>
      </c>
      <c r="L22" s="91" t="str">
        <f>IF(J22="","",IF(J22&gt;=I22,"Tercapai","Tidak Tercapai"))</f>
        <v>Tercapai</v>
      </c>
    </row>
    <row r="23" spans="1:12" s="4" customFormat="1" ht="22.5" customHeight="1">
      <c r="A23" s="23">
        <v>5</v>
      </c>
      <c r="B23" s="243" t="s">
        <v>79</v>
      </c>
      <c r="C23" s="244"/>
      <c r="D23" s="245"/>
      <c r="E23" s="31">
        <v>24</v>
      </c>
      <c r="F23" s="31">
        <v>24</v>
      </c>
      <c r="G23" s="81">
        <f t="shared" si="0"/>
        <v>0</v>
      </c>
      <c r="H23" s="247"/>
      <c r="I23" s="252"/>
      <c r="J23" s="26">
        <f t="shared" si="2"/>
        <v>1</v>
      </c>
      <c r="K23" s="254"/>
      <c r="L23" s="92" t="str">
        <f>IF(J23="","",IF(J23&gt;=I22,"Tercapai","Tidak Tercapai"))</f>
        <v>Tercapai</v>
      </c>
    </row>
    <row r="24" spans="1:12" s="4" customFormat="1" ht="22.5" customHeight="1">
      <c r="A24" s="27">
        <v>6</v>
      </c>
      <c r="B24" s="260" t="s">
        <v>80</v>
      </c>
      <c r="C24" s="261"/>
      <c r="D24" s="262"/>
      <c r="E24" s="32">
        <v>43</v>
      </c>
      <c r="F24" s="32">
        <v>43</v>
      </c>
      <c r="G24" s="82">
        <f t="shared" si="0"/>
        <v>0</v>
      </c>
      <c r="H24" s="247"/>
      <c r="I24" s="252"/>
      <c r="J24" s="26">
        <f t="shared" si="2"/>
        <v>1</v>
      </c>
      <c r="K24" s="255"/>
      <c r="L24" s="93" t="str">
        <f>IF(J24="","",IF(J24&gt;=I22,"Tercapai","Tidak Tercapai"))</f>
        <v>Tercapai</v>
      </c>
    </row>
    <row r="25" spans="1:12" s="4" customFormat="1" ht="22.5" customHeight="1">
      <c r="A25" s="19">
        <v>7</v>
      </c>
      <c r="B25" s="236" t="s">
        <v>81</v>
      </c>
      <c r="C25" s="237"/>
      <c r="D25" s="238"/>
      <c r="E25" s="30">
        <v>54</v>
      </c>
      <c r="F25" s="30">
        <v>54</v>
      </c>
      <c r="G25" s="80">
        <f t="shared" si="0"/>
        <v>0</v>
      </c>
      <c r="H25" s="247"/>
      <c r="I25" s="252">
        <v>1</v>
      </c>
      <c r="J25" s="26">
        <f t="shared" si="2"/>
        <v>1</v>
      </c>
      <c r="K25" s="253">
        <f>IF(J25="","",AVERAGE($J$19:J27))</f>
        <v>1</v>
      </c>
      <c r="L25" s="91" t="str">
        <f t="shared" ref="L25" si="3">IF(J25="","",IF(J25&gt;=I25,"Tercapai","Tidak Tercapai"))</f>
        <v>Tercapai</v>
      </c>
    </row>
    <row r="26" spans="1:12" s="4" customFormat="1" ht="22.5" customHeight="1">
      <c r="A26" s="23">
        <v>8</v>
      </c>
      <c r="B26" s="243" t="s">
        <v>82</v>
      </c>
      <c r="C26" s="244"/>
      <c r="D26" s="245"/>
      <c r="E26" s="31">
        <v>69</v>
      </c>
      <c r="F26" s="31">
        <v>69</v>
      </c>
      <c r="G26" s="81">
        <f t="shared" si="0"/>
        <v>0</v>
      </c>
      <c r="H26" s="247"/>
      <c r="I26" s="252"/>
      <c r="J26" s="26">
        <f t="shared" si="2"/>
        <v>1</v>
      </c>
      <c r="K26" s="254"/>
      <c r="L26" s="92" t="str">
        <f t="shared" ref="L26" si="4">IF(J26="","",IF(J26&gt;=I25,"Tercapai","Tidak Tercapai"))</f>
        <v>Tercapai</v>
      </c>
    </row>
    <row r="27" spans="1:12" s="4" customFormat="1" ht="22.5" customHeight="1">
      <c r="A27" s="27">
        <v>9</v>
      </c>
      <c r="B27" s="260" t="s">
        <v>83</v>
      </c>
      <c r="C27" s="261"/>
      <c r="D27" s="262"/>
      <c r="E27" s="32">
        <v>54</v>
      </c>
      <c r="F27" s="32">
        <v>54</v>
      </c>
      <c r="G27" s="82">
        <f t="shared" si="0"/>
        <v>0</v>
      </c>
      <c r="H27" s="247"/>
      <c r="I27" s="252"/>
      <c r="J27" s="26">
        <f t="shared" si="2"/>
        <v>1</v>
      </c>
      <c r="K27" s="255"/>
      <c r="L27" s="93" t="str">
        <f t="shared" ref="L27" si="5">IF(J27="","",IF(J27&gt;=I25,"Tercapai","Tidak Tercapai"))</f>
        <v>Tercapai</v>
      </c>
    </row>
    <row r="28" spans="1:12" s="4" customFormat="1" ht="22.5" customHeight="1">
      <c r="A28" s="23">
        <v>10</v>
      </c>
      <c r="B28" s="243" t="s">
        <v>84</v>
      </c>
      <c r="C28" s="244"/>
      <c r="D28" s="245"/>
      <c r="E28" s="31">
        <v>42</v>
      </c>
      <c r="F28" s="31">
        <v>42</v>
      </c>
      <c r="G28" s="80">
        <f t="shared" si="0"/>
        <v>0</v>
      </c>
      <c r="H28" s="247"/>
      <c r="I28" s="252">
        <v>1</v>
      </c>
      <c r="J28" s="26">
        <f t="shared" si="2"/>
        <v>1</v>
      </c>
      <c r="K28" s="253">
        <f>IF(J28="","",AVERAGE($J$19:J30))</f>
        <v>1</v>
      </c>
      <c r="L28" s="91" t="str">
        <f t="shared" ref="L28" si="6">IF(J28="","",IF(J28&gt;=I28,"Tercapai","Tidak Tercapai"))</f>
        <v>Tercapai</v>
      </c>
    </row>
    <row r="29" spans="1:12" s="4" customFormat="1" ht="22.5" customHeight="1">
      <c r="A29" s="23">
        <v>11</v>
      </c>
      <c r="B29" s="243" t="s">
        <v>85</v>
      </c>
      <c r="C29" s="244"/>
      <c r="D29" s="245"/>
      <c r="E29" s="31">
        <v>40</v>
      </c>
      <c r="F29" s="31">
        <v>40</v>
      </c>
      <c r="G29" s="81">
        <f t="shared" si="0"/>
        <v>0</v>
      </c>
      <c r="H29" s="247"/>
      <c r="I29" s="252"/>
      <c r="J29" s="26">
        <f t="shared" si="2"/>
        <v>1</v>
      </c>
      <c r="K29" s="254"/>
      <c r="L29" s="92" t="str">
        <f t="shared" ref="L29" si="7">IF(J29="","",IF(J29&gt;=I28,"Tercapai","Tidak Tercapai"))</f>
        <v>Tercapai</v>
      </c>
    </row>
    <row r="30" spans="1:12" s="4" customFormat="1" ht="22.5" customHeight="1">
      <c r="A30" s="27">
        <v>12</v>
      </c>
      <c r="B30" s="260" t="s">
        <v>86</v>
      </c>
      <c r="C30" s="261"/>
      <c r="D30" s="262"/>
      <c r="E30" s="32"/>
      <c r="F30" s="32"/>
      <c r="G30" s="82" t="str">
        <f t="shared" si="0"/>
        <v/>
      </c>
      <c r="H30" s="248"/>
      <c r="I30" s="252"/>
      <c r="J30" s="33" t="str">
        <f t="shared" ref="J30" si="8">+IF(E30="","",IF(SUM(E30)&lt;=$H$19,1,0))</f>
        <v/>
      </c>
      <c r="K30" s="255"/>
      <c r="L30" s="93" t="str">
        <f t="shared" ref="L30" si="9">IF(J30="","",IF(J30&gt;=I28,"Tercapai","Tidak Tercapai"))</f>
        <v/>
      </c>
    </row>
    <row r="31" spans="1:12" s="5" customFormat="1" ht="26.25" customHeight="1">
      <c r="A31" s="267" t="s">
        <v>87</v>
      </c>
      <c r="B31" s="268"/>
      <c r="C31" s="268"/>
      <c r="D31" s="269"/>
      <c r="E31" s="83"/>
      <c r="F31" s="83"/>
      <c r="G31" s="83"/>
      <c r="H31" s="84">
        <f>IF(E22="",H19,IF(E25="",H22,IF(E28="",H25,H28)))</f>
        <v>0</v>
      </c>
      <c r="I31" s="94">
        <f>I19</f>
        <v>1</v>
      </c>
      <c r="J31" s="95">
        <f>IF(J19="","",IF(J20="",J19,IF(J21="",J20,IF(J22="",J21,IF(J23="",J22,IF(J24="",J23,IF(J25="",J24,IF(J26="",J25,IF(J27="",J26,IF(J28="",J27,IF(J29="",J28,IF(J30="",J29,J30))))))))))))</f>
        <v>1</v>
      </c>
      <c r="K31" s="42">
        <f>+IF(J22="",K19,IF(J25="",K22,IF(J28="",K25,K28)))</f>
        <v>1</v>
      </c>
      <c r="L31" s="96" t="str">
        <f>IF(J31="","",IF(K31&gt;=I31,"Tercapai","Tidak Tercapai"))</f>
        <v>Tercapai</v>
      </c>
    </row>
    <row r="34" spans="9:16" ht="22.5" customHeight="1"/>
    <row r="35" spans="9:16">
      <c r="I35" s="138"/>
      <c r="J35" s="136" t="s">
        <v>122</v>
      </c>
      <c r="K35" s="138"/>
      <c r="N35" s="37"/>
      <c r="P35" s="9" t="s">
        <v>88</v>
      </c>
    </row>
    <row r="36" spans="9:16" ht="22.5" customHeight="1">
      <c r="I36" s="138"/>
      <c r="J36" s="136"/>
      <c r="K36" s="138"/>
    </row>
    <row r="37" spans="9:16">
      <c r="I37" s="138"/>
      <c r="J37" s="136"/>
      <c r="K37" s="138"/>
      <c r="N37" s="38"/>
      <c r="P37" s="10" t="s">
        <v>89</v>
      </c>
    </row>
    <row r="38" spans="9:16">
      <c r="I38" s="138"/>
      <c r="J38" s="136"/>
      <c r="K38" s="138"/>
    </row>
    <row r="39" spans="9:16">
      <c r="I39" s="138"/>
      <c r="J39" s="136"/>
      <c r="K39" s="138"/>
    </row>
    <row r="40" spans="9:16" ht="15">
      <c r="I40" s="138"/>
      <c r="J40" s="137" t="s">
        <v>123</v>
      </c>
      <c r="K40" s="138"/>
    </row>
    <row r="41" spans="9:16">
      <c r="I41" s="138"/>
      <c r="J41" s="136" t="s">
        <v>52</v>
      </c>
      <c r="K41" s="138"/>
    </row>
  </sheetData>
  <mergeCells count="43">
    <mergeCell ref="B24:D24"/>
    <mergeCell ref="K28:K30"/>
    <mergeCell ref="L15:L17"/>
    <mergeCell ref="B15:D17"/>
    <mergeCell ref="A31:D31"/>
    <mergeCell ref="A15:A18"/>
    <mergeCell ref="E15:E17"/>
    <mergeCell ref="F15:F17"/>
    <mergeCell ref="G15:G17"/>
    <mergeCell ref="B26:D26"/>
    <mergeCell ref="B27:D27"/>
    <mergeCell ref="B28:D28"/>
    <mergeCell ref="B29:D29"/>
    <mergeCell ref="B30:D30"/>
    <mergeCell ref="B21:D21"/>
    <mergeCell ref="B22:D22"/>
    <mergeCell ref="B23:D23"/>
    <mergeCell ref="A8:L8"/>
    <mergeCell ref="D10:K10"/>
    <mergeCell ref="D11:L11"/>
    <mergeCell ref="D12:E12"/>
    <mergeCell ref="D13:E13"/>
    <mergeCell ref="B25:D25"/>
    <mergeCell ref="J15:K15"/>
    <mergeCell ref="J16:K16"/>
    <mergeCell ref="B18:D18"/>
    <mergeCell ref="B19:D19"/>
    <mergeCell ref="B20:D20"/>
    <mergeCell ref="H15:H17"/>
    <mergeCell ref="H19:H30"/>
    <mergeCell ref="I15:I17"/>
    <mergeCell ref="I19:I21"/>
    <mergeCell ref="I22:I24"/>
    <mergeCell ref="I25:I27"/>
    <mergeCell ref="I28:I30"/>
    <mergeCell ref="K19:K21"/>
    <mergeCell ref="K22:K24"/>
    <mergeCell ref="K25:K27"/>
    <mergeCell ref="B1:D1"/>
    <mergeCell ref="B2:D2"/>
    <mergeCell ref="B3:D3"/>
    <mergeCell ref="A6:L6"/>
    <mergeCell ref="A7:L7"/>
  </mergeCells>
  <conditionalFormatting sqref="L19:L31">
    <cfRule type="cellIs" dxfId="5" priority="10" operator="equal">
      <formula>"Tidak Tercapai"</formula>
    </cfRule>
  </conditionalFormatting>
  <pageMargins left="0.19685039370078741" right="0.19685039370078741" top="0.74803149606299213" bottom="0.74803149606299213" header="0.31496062992125984" footer="0.31496062992125984"/>
  <pageSetup paperSize="5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0"/>
  <sheetViews>
    <sheetView topLeftCell="A27" zoomScale="85" zoomScaleNormal="85" workbookViewId="0">
      <selection activeCell="K40" sqref="A1:L40"/>
    </sheetView>
  </sheetViews>
  <sheetFormatPr defaultColWidth="9.140625" defaultRowHeight="14.25"/>
  <cols>
    <col min="1" max="1" width="9.28515625" style="6" customWidth="1"/>
    <col min="2" max="2" width="11" style="6" customWidth="1"/>
    <col min="3" max="3" width="6.28515625" style="6" customWidth="1"/>
    <col min="4" max="4" width="7.7109375" style="6" customWidth="1"/>
    <col min="5" max="5" width="28.85546875" style="6" customWidth="1"/>
    <col min="6" max="6" width="22.42578125" style="6" customWidth="1"/>
    <col min="7" max="7" width="17.85546875" style="6" customWidth="1"/>
    <col min="8" max="8" width="14.7109375" style="6" customWidth="1"/>
    <col min="9" max="9" width="14.85546875" style="6" customWidth="1"/>
    <col min="10" max="11" width="20" style="6" customWidth="1"/>
    <col min="12" max="12" width="28.140625" style="6" hidden="1" customWidth="1"/>
    <col min="13" max="13" width="9.28515625" style="6" customWidth="1"/>
    <col min="14" max="14" width="10.28515625" style="6" customWidth="1"/>
    <col min="15" max="15" width="9.140625" style="6"/>
    <col min="16" max="16" width="11.28515625" style="6" customWidth="1"/>
    <col min="17" max="16384" width="9.140625" style="6"/>
  </cols>
  <sheetData>
    <row r="1" spans="1:16" ht="15.75">
      <c r="B1" s="234"/>
      <c r="C1" s="234"/>
      <c r="D1" s="234"/>
      <c r="E1" s="7"/>
      <c r="F1" s="7"/>
      <c r="G1" s="7"/>
      <c r="J1" s="8" t="s">
        <v>53</v>
      </c>
      <c r="K1" s="85" t="str">
        <f>IF(E20="",B19,IF(E21="",B20,IF(E22="",B21,IF(E23="",B22,IF(E24="",B23,IF(E25="",B24,IF(E26="",B25,IF(E27="",B26,IF(E28="",B27,IF(E29="",B28,IF(E30="",B29,B30)))))))))))</f>
        <v>Nopember</v>
      </c>
    </row>
    <row r="2" spans="1:16">
      <c r="B2" s="234"/>
      <c r="C2" s="234"/>
      <c r="D2" s="234"/>
      <c r="E2" s="7"/>
      <c r="F2" s="7"/>
      <c r="G2" s="7"/>
    </row>
    <row r="3" spans="1:16">
      <c r="B3" s="234"/>
      <c r="C3" s="234"/>
      <c r="D3" s="234"/>
      <c r="E3" s="7"/>
      <c r="F3" s="7"/>
      <c r="G3" s="7"/>
    </row>
    <row r="6" spans="1:16" ht="17.25" customHeight="1">
      <c r="A6" s="235" t="s">
        <v>54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6" ht="20.25" customHeight="1">
      <c r="A7" s="235" t="s">
        <v>55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</row>
    <row r="8" spans="1:16" ht="24" customHeight="1">
      <c r="A8" s="209" t="s">
        <v>56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</row>
    <row r="10" spans="1:16" ht="21" customHeight="1">
      <c r="A10" s="9" t="s">
        <v>57</v>
      </c>
      <c r="B10" s="9"/>
      <c r="C10" s="1" t="s">
        <v>58</v>
      </c>
      <c r="D10" s="256" t="s">
        <v>32</v>
      </c>
      <c r="E10" s="256"/>
      <c r="F10" s="256"/>
      <c r="G10" s="256"/>
      <c r="H10" s="256"/>
      <c r="I10" s="256"/>
      <c r="J10" s="256"/>
      <c r="K10" s="256"/>
      <c r="P10" s="86"/>
    </row>
    <row r="11" spans="1:16" ht="32.25" customHeight="1">
      <c r="A11" s="9" t="s">
        <v>59</v>
      </c>
      <c r="B11" s="9"/>
      <c r="C11" s="1" t="s">
        <v>58</v>
      </c>
      <c r="D11" s="257" t="s">
        <v>33</v>
      </c>
      <c r="E11" s="257"/>
      <c r="F11" s="257"/>
      <c r="G11" s="257"/>
      <c r="H11" s="257"/>
      <c r="I11" s="257"/>
      <c r="J11" s="257"/>
      <c r="K11" s="257"/>
      <c r="L11" s="257"/>
    </row>
    <row r="12" spans="1:16" s="1" customFormat="1" ht="21" customHeight="1">
      <c r="A12" s="10" t="s">
        <v>11</v>
      </c>
      <c r="C12" s="1" t="s">
        <v>58</v>
      </c>
      <c r="D12" s="258" t="s">
        <v>90</v>
      </c>
      <c r="E12" s="258"/>
      <c r="F12" s="78"/>
      <c r="G12" s="78"/>
    </row>
    <row r="13" spans="1:16" s="2" customFormat="1" ht="21" customHeight="1">
      <c r="A13" s="2" t="s">
        <v>61</v>
      </c>
      <c r="C13" s="3" t="s">
        <v>62</v>
      </c>
      <c r="D13" s="259" t="s">
        <v>91</v>
      </c>
      <c r="E13" s="259"/>
      <c r="F13" s="12"/>
      <c r="G13" s="12"/>
      <c r="H13" s="54"/>
    </row>
    <row r="14" spans="1:16" s="3" customFormat="1" ht="21" customHeight="1">
      <c r="A14" s="2"/>
      <c r="D14" s="14"/>
    </row>
    <row r="15" spans="1:16" s="4" customFormat="1" ht="19.5" customHeight="1">
      <c r="A15" s="270" t="s">
        <v>5</v>
      </c>
      <c r="B15" s="266" t="s">
        <v>64</v>
      </c>
      <c r="C15" s="266"/>
      <c r="D15" s="266"/>
      <c r="E15" s="272" t="s">
        <v>106</v>
      </c>
      <c r="F15" s="272" t="s">
        <v>93</v>
      </c>
      <c r="G15" s="272" t="s">
        <v>107</v>
      </c>
      <c r="H15" s="204" t="s">
        <v>95</v>
      </c>
      <c r="I15" s="249" t="s">
        <v>96</v>
      </c>
      <c r="J15" s="239" t="s">
        <v>97</v>
      </c>
      <c r="K15" s="240"/>
      <c r="L15" s="263" t="s">
        <v>67</v>
      </c>
    </row>
    <row r="16" spans="1:16" s="4" customFormat="1" ht="16.5" customHeight="1">
      <c r="A16" s="270"/>
      <c r="B16" s="266"/>
      <c r="C16" s="266"/>
      <c r="D16" s="266"/>
      <c r="E16" s="273"/>
      <c r="F16" s="273"/>
      <c r="G16" s="273"/>
      <c r="H16" s="230"/>
      <c r="I16" s="250"/>
      <c r="J16" s="241" t="s">
        <v>13</v>
      </c>
      <c r="K16" s="241"/>
      <c r="L16" s="264"/>
    </row>
    <row r="17" spans="1:12" s="4" customFormat="1" ht="16.5" customHeight="1">
      <c r="A17" s="270"/>
      <c r="B17" s="266"/>
      <c r="C17" s="266"/>
      <c r="D17" s="266"/>
      <c r="E17" s="274"/>
      <c r="F17" s="274"/>
      <c r="G17" s="274"/>
      <c r="H17" s="205"/>
      <c r="I17" s="251"/>
      <c r="J17" s="87" t="s">
        <v>98</v>
      </c>
      <c r="K17" s="88" t="s">
        <v>99</v>
      </c>
      <c r="L17" s="265"/>
    </row>
    <row r="18" spans="1:12" ht="30">
      <c r="A18" s="271"/>
      <c r="B18" s="242" t="s">
        <v>70</v>
      </c>
      <c r="C18" s="242"/>
      <c r="D18" s="242"/>
      <c r="E18" s="79" t="s">
        <v>71</v>
      </c>
      <c r="F18" s="79" t="s">
        <v>72</v>
      </c>
      <c r="G18" s="79" t="s">
        <v>100</v>
      </c>
      <c r="H18" s="56" t="s">
        <v>101</v>
      </c>
      <c r="I18" s="89" t="s">
        <v>102</v>
      </c>
      <c r="J18" s="89" t="s">
        <v>103</v>
      </c>
      <c r="K18" s="89" t="s">
        <v>104</v>
      </c>
      <c r="L18" s="90" t="s">
        <v>105</v>
      </c>
    </row>
    <row r="19" spans="1:12" s="4" customFormat="1" ht="22.5" customHeight="1">
      <c r="A19" s="19">
        <v>1</v>
      </c>
      <c r="B19" s="236" t="s">
        <v>75</v>
      </c>
      <c r="C19" s="237"/>
      <c r="D19" s="238"/>
      <c r="E19" s="21">
        <v>2</v>
      </c>
      <c r="F19" s="21">
        <v>2</v>
      </c>
      <c r="G19" s="80">
        <f>IF(E19="","",SUM(E19)-SUM(F19))</f>
        <v>0</v>
      </c>
      <c r="H19" s="246">
        <v>3</v>
      </c>
      <c r="I19" s="252">
        <v>1</v>
      </c>
      <c r="J19" s="22">
        <f>+IF(E19="","",IF(SUM(G19)&lt;=$H$19,1,0))</f>
        <v>1</v>
      </c>
      <c r="K19" s="253">
        <f>IF(J19="","",AVERAGE($J$19:J21))</f>
        <v>1</v>
      </c>
      <c r="L19" s="91" t="str">
        <f>IF(J19="","",IF(J19&gt;=I19,"Tercapai","Tidak Tercapai"))</f>
        <v>Tercapai</v>
      </c>
    </row>
    <row r="20" spans="1:12" s="4" customFormat="1" ht="22.5" customHeight="1">
      <c r="A20" s="23">
        <v>2</v>
      </c>
      <c r="B20" s="243" t="s">
        <v>76</v>
      </c>
      <c r="C20" s="244"/>
      <c r="D20" s="245"/>
      <c r="E20" s="25">
        <v>3</v>
      </c>
      <c r="F20" s="25">
        <v>3</v>
      </c>
      <c r="G20" s="81">
        <f t="shared" ref="G20:G30" si="0">IF(E20="","",SUM(E20)-SUM(F20))</f>
        <v>0</v>
      </c>
      <c r="H20" s="247"/>
      <c r="I20" s="252"/>
      <c r="J20" s="26">
        <f t="shared" ref="J20:J21" si="1">+IF(E20="","",IF(SUM(G20)&lt;=$H$19,1,0))</f>
        <v>1</v>
      </c>
      <c r="K20" s="254"/>
      <c r="L20" s="92" t="str">
        <f>IF(J20="","",IF(J20&gt;=I19,"Tercapai","Tidak Tercapai"))</f>
        <v>Tercapai</v>
      </c>
    </row>
    <row r="21" spans="1:12" s="4" customFormat="1" ht="22.5" customHeight="1">
      <c r="A21" s="27">
        <v>3</v>
      </c>
      <c r="B21" s="260" t="s">
        <v>77</v>
      </c>
      <c r="C21" s="261"/>
      <c r="D21" s="262"/>
      <c r="E21" s="29">
        <v>1</v>
      </c>
      <c r="F21" s="29">
        <v>1</v>
      </c>
      <c r="G21" s="82">
        <f t="shared" si="0"/>
        <v>0</v>
      </c>
      <c r="H21" s="247"/>
      <c r="I21" s="252"/>
      <c r="J21" s="26">
        <f t="shared" si="1"/>
        <v>1</v>
      </c>
      <c r="K21" s="255"/>
      <c r="L21" s="93" t="str">
        <f>IF(J21="","",IF(J21&gt;=I19,"Tercapai","Tidak Tercapai"))</f>
        <v>Tercapai</v>
      </c>
    </row>
    <row r="22" spans="1:12" s="4" customFormat="1" ht="22.5" customHeight="1">
      <c r="A22" s="19">
        <v>4</v>
      </c>
      <c r="B22" s="236" t="s">
        <v>78</v>
      </c>
      <c r="C22" s="237"/>
      <c r="D22" s="238"/>
      <c r="E22" s="30">
        <v>0</v>
      </c>
      <c r="F22" s="30">
        <v>0</v>
      </c>
      <c r="G22" s="80">
        <f t="shared" si="0"/>
        <v>0</v>
      </c>
      <c r="H22" s="247"/>
      <c r="I22" s="252">
        <v>1</v>
      </c>
      <c r="J22" s="26">
        <f t="shared" ref="J22:J30" si="2">+IF(E22="","",IF(SUM(E22)&lt;=$H$19,1,0))</f>
        <v>1</v>
      </c>
      <c r="K22" s="253">
        <f>IF(J22="","",AVERAGE($J$19:J24))</f>
        <v>1</v>
      </c>
      <c r="L22" s="91" t="str">
        <f>IF(J22="","",IF(J22&gt;=I22,"Tercapai","Tidak Tercapai"))</f>
        <v>Tercapai</v>
      </c>
    </row>
    <row r="23" spans="1:12" s="4" customFormat="1" ht="22.5" customHeight="1">
      <c r="A23" s="23">
        <v>5</v>
      </c>
      <c r="B23" s="243" t="s">
        <v>79</v>
      </c>
      <c r="C23" s="244"/>
      <c r="D23" s="245"/>
      <c r="E23" s="31">
        <v>1</v>
      </c>
      <c r="F23" s="31">
        <v>1</v>
      </c>
      <c r="G23" s="81">
        <f t="shared" si="0"/>
        <v>0</v>
      </c>
      <c r="H23" s="247"/>
      <c r="I23" s="252"/>
      <c r="J23" s="26">
        <f t="shared" si="2"/>
        <v>1</v>
      </c>
      <c r="K23" s="254"/>
      <c r="L23" s="92" t="str">
        <f>IF(J23="","",IF(J23&gt;=I22,"Tercapai","Tidak Tercapai"))</f>
        <v>Tercapai</v>
      </c>
    </row>
    <row r="24" spans="1:12" s="4" customFormat="1" ht="22.5" customHeight="1">
      <c r="A24" s="27">
        <v>6</v>
      </c>
      <c r="B24" s="260" t="s">
        <v>80</v>
      </c>
      <c r="C24" s="261"/>
      <c r="D24" s="262"/>
      <c r="E24" s="32">
        <v>3</v>
      </c>
      <c r="F24" s="32">
        <v>3</v>
      </c>
      <c r="G24" s="82">
        <f t="shared" si="0"/>
        <v>0</v>
      </c>
      <c r="H24" s="247"/>
      <c r="I24" s="252"/>
      <c r="J24" s="26">
        <f t="shared" si="2"/>
        <v>1</v>
      </c>
      <c r="K24" s="255"/>
      <c r="L24" s="93" t="str">
        <f>IF(J24="","",IF(J24&gt;=I22,"Tercapai","Tidak Tercapai"))</f>
        <v>Tercapai</v>
      </c>
    </row>
    <row r="25" spans="1:12" s="4" customFormat="1" ht="22.5" customHeight="1">
      <c r="A25" s="19">
        <v>7</v>
      </c>
      <c r="B25" s="236" t="s">
        <v>81</v>
      </c>
      <c r="C25" s="237"/>
      <c r="D25" s="238"/>
      <c r="E25" s="30">
        <v>57</v>
      </c>
      <c r="F25" s="30">
        <v>57</v>
      </c>
      <c r="G25" s="80">
        <f t="shared" si="0"/>
        <v>0</v>
      </c>
      <c r="H25" s="247"/>
      <c r="I25" s="252">
        <v>1</v>
      </c>
      <c r="J25" s="26">
        <f>+IF(E25="","",IF(SUM(G25)&lt;=$H$19,1,0))</f>
        <v>1</v>
      </c>
      <c r="K25" s="253">
        <f>IF(J25="","",AVERAGE($J$19:J27))</f>
        <v>1</v>
      </c>
      <c r="L25" s="91" t="str">
        <f t="shared" ref="L25" si="3">IF(J25="","",IF(J25&gt;=I25,"Tercapai","Tidak Tercapai"))</f>
        <v>Tercapai</v>
      </c>
    </row>
    <row r="26" spans="1:12" s="4" customFormat="1" ht="22.5" customHeight="1">
      <c r="A26" s="23">
        <v>8</v>
      </c>
      <c r="B26" s="243" t="s">
        <v>82</v>
      </c>
      <c r="C26" s="244"/>
      <c r="D26" s="245"/>
      <c r="E26" s="31">
        <v>41</v>
      </c>
      <c r="F26" s="31">
        <v>41</v>
      </c>
      <c r="G26" s="81">
        <f t="shared" si="0"/>
        <v>0</v>
      </c>
      <c r="H26" s="247"/>
      <c r="I26" s="252"/>
      <c r="J26" s="26">
        <f>+IF(E26="","",IF(SUM(G26)&lt;=$H$19,1,0))</f>
        <v>1</v>
      </c>
      <c r="K26" s="254"/>
      <c r="L26" s="92" t="str">
        <f t="shared" ref="L26" si="4">IF(J26="","",IF(J26&gt;=I25,"Tercapai","Tidak Tercapai"))</f>
        <v>Tercapai</v>
      </c>
    </row>
    <row r="27" spans="1:12" s="4" customFormat="1" ht="22.5" customHeight="1">
      <c r="A27" s="27">
        <v>9</v>
      </c>
      <c r="B27" s="260" t="s">
        <v>83</v>
      </c>
      <c r="C27" s="261"/>
      <c r="D27" s="262"/>
      <c r="E27" s="32">
        <v>26</v>
      </c>
      <c r="F27" s="32">
        <v>26</v>
      </c>
      <c r="G27" s="82">
        <f t="shared" si="0"/>
        <v>0</v>
      </c>
      <c r="H27" s="247"/>
      <c r="I27" s="252"/>
      <c r="J27" s="26">
        <f>+IF(E27="","",IF(SUM(G27)&lt;=$H$19,1,0))</f>
        <v>1</v>
      </c>
      <c r="K27" s="255"/>
      <c r="L27" s="93" t="str">
        <f t="shared" ref="L27" si="5">IF(J27="","",IF(J27&gt;=I25,"Tercapai","Tidak Tercapai"))</f>
        <v>Tercapai</v>
      </c>
    </row>
    <row r="28" spans="1:12" s="4" customFormat="1" ht="22.5" customHeight="1">
      <c r="A28" s="23">
        <v>10</v>
      </c>
      <c r="B28" s="243" t="s">
        <v>84</v>
      </c>
      <c r="C28" s="244"/>
      <c r="D28" s="245"/>
      <c r="E28" s="31">
        <v>45</v>
      </c>
      <c r="F28" s="31">
        <v>45</v>
      </c>
      <c r="G28" s="80">
        <f t="shared" si="0"/>
        <v>0</v>
      </c>
      <c r="H28" s="247"/>
      <c r="I28" s="252">
        <v>1</v>
      </c>
      <c r="J28" s="26">
        <f>+IF(E28="","",IF(SUM(G28)&lt;=$H$19,1,0))</f>
        <v>1</v>
      </c>
      <c r="K28" s="253">
        <f>IF(J28="","",AVERAGE($J$19:J30))</f>
        <v>1</v>
      </c>
      <c r="L28" s="91" t="str">
        <f t="shared" ref="L28" si="6">IF(J28="","",IF(J28&gt;=I28,"Tercapai","Tidak Tercapai"))</f>
        <v>Tercapai</v>
      </c>
    </row>
    <row r="29" spans="1:12" s="4" customFormat="1" ht="22.5" customHeight="1">
      <c r="A29" s="23">
        <v>11</v>
      </c>
      <c r="B29" s="243" t="s">
        <v>85</v>
      </c>
      <c r="C29" s="244"/>
      <c r="D29" s="245"/>
      <c r="E29" s="31">
        <v>12</v>
      </c>
      <c r="F29" s="31">
        <v>12</v>
      </c>
      <c r="G29" s="81">
        <f t="shared" si="0"/>
        <v>0</v>
      </c>
      <c r="H29" s="247"/>
      <c r="I29" s="252"/>
      <c r="J29" s="26">
        <f>+IF(E29="","",IF(SUM(G29)&lt;=$H$19,1,0))</f>
        <v>1</v>
      </c>
      <c r="K29" s="254"/>
      <c r="L29" s="92" t="str">
        <f t="shared" ref="L29" si="7">IF(J29="","",IF(J29&gt;=I28,"Tercapai","Tidak Tercapai"))</f>
        <v>Tercapai</v>
      </c>
    </row>
    <row r="30" spans="1:12" s="4" customFormat="1" ht="22.5" customHeight="1">
      <c r="A30" s="27">
        <v>12</v>
      </c>
      <c r="B30" s="260" t="s">
        <v>86</v>
      </c>
      <c r="C30" s="261"/>
      <c r="D30" s="262"/>
      <c r="E30" s="32"/>
      <c r="F30" s="32"/>
      <c r="G30" s="82" t="str">
        <f t="shared" si="0"/>
        <v/>
      </c>
      <c r="H30" s="248"/>
      <c r="I30" s="252"/>
      <c r="J30" s="33" t="str">
        <f t="shared" si="2"/>
        <v/>
      </c>
      <c r="K30" s="255"/>
      <c r="L30" s="93" t="str">
        <f t="shared" ref="L30" si="8">IF(J30="","",IF(J30&gt;=I28,"Tercapai","Tidak Tercapai"))</f>
        <v/>
      </c>
    </row>
    <row r="31" spans="1:12" s="5" customFormat="1" ht="26.25" customHeight="1">
      <c r="A31" s="267" t="s">
        <v>87</v>
      </c>
      <c r="B31" s="268"/>
      <c r="C31" s="268"/>
      <c r="D31" s="269"/>
      <c r="E31" s="83"/>
      <c r="F31" s="83"/>
      <c r="G31" s="83"/>
      <c r="H31" s="84">
        <f>IF(E22="",H19,IF(E25="",H22,IF(E28="",H25,H28)))</f>
        <v>0</v>
      </c>
      <c r="I31" s="94">
        <f>I19</f>
        <v>1</v>
      </c>
      <c r="J31" s="95">
        <f>IF(J19="","",IF(J20="",J19,IF(J21="",J20,IF(J22="",J21,IF(J23="",J22,IF(J24="",J23,IF(J25="",J24,IF(J26="",J25,IF(J27="",J26,IF(J28="",J27,IF(J29="",J28,IF(J30="",J29,J30))))))))))))</f>
        <v>1</v>
      </c>
      <c r="K31" s="42">
        <f>+IF(J22="",K19,IF(J25="",K22,IF(J28="",K25,K28)))</f>
        <v>1</v>
      </c>
      <c r="L31" s="96" t="str">
        <f>IF(J31="","",IF(K31&gt;=I31,"Tercapai","Tidak Tercapai"))</f>
        <v>Tercapai</v>
      </c>
    </row>
    <row r="34" spans="9:16" ht="22.5" customHeight="1">
      <c r="I34" s="138"/>
      <c r="J34" s="136" t="s">
        <v>122</v>
      </c>
      <c r="K34" s="138"/>
    </row>
    <row r="35" spans="9:16">
      <c r="I35" s="138"/>
      <c r="J35" s="136"/>
      <c r="K35" s="138"/>
      <c r="N35" s="37"/>
      <c r="P35" s="9" t="s">
        <v>88</v>
      </c>
    </row>
    <row r="36" spans="9:16" ht="22.5" customHeight="1">
      <c r="I36" s="138"/>
      <c r="J36" s="136"/>
      <c r="K36" s="138"/>
    </row>
    <row r="37" spans="9:16">
      <c r="I37" s="138"/>
      <c r="J37" s="136"/>
      <c r="K37" s="138"/>
      <c r="N37" s="38"/>
      <c r="P37" s="10" t="s">
        <v>89</v>
      </c>
    </row>
    <row r="38" spans="9:16">
      <c r="I38" s="138"/>
      <c r="J38" s="136"/>
      <c r="K38" s="138"/>
    </row>
    <row r="39" spans="9:16" ht="15">
      <c r="I39" s="138"/>
      <c r="J39" s="137" t="s">
        <v>123</v>
      </c>
      <c r="K39" s="138"/>
    </row>
    <row r="40" spans="9:16">
      <c r="I40" s="138"/>
      <c r="J40" s="136" t="s">
        <v>52</v>
      </c>
      <c r="K40" s="138"/>
    </row>
  </sheetData>
  <mergeCells count="43">
    <mergeCell ref="B24:D24"/>
    <mergeCell ref="K28:K30"/>
    <mergeCell ref="L15:L17"/>
    <mergeCell ref="B15:D17"/>
    <mergeCell ref="A31:D31"/>
    <mergeCell ref="A15:A18"/>
    <mergeCell ref="E15:E17"/>
    <mergeCell ref="F15:F17"/>
    <mergeCell ref="G15:G17"/>
    <mergeCell ref="B26:D26"/>
    <mergeCell ref="B27:D27"/>
    <mergeCell ref="B28:D28"/>
    <mergeCell ref="B29:D29"/>
    <mergeCell ref="B30:D30"/>
    <mergeCell ref="B21:D21"/>
    <mergeCell ref="B22:D22"/>
    <mergeCell ref="B23:D23"/>
    <mergeCell ref="A8:L8"/>
    <mergeCell ref="D10:K10"/>
    <mergeCell ref="D11:L11"/>
    <mergeCell ref="D12:E12"/>
    <mergeCell ref="D13:E13"/>
    <mergeCell ref="B25:D25"/>
    <mergeCell ref="J15:K15"/>
    <mergeCell ref="J16:K16"/>
    <mergeCell ref="B18:D18"/>
    <mergeCell ref="B19:D19"/>
    <mergeCell ref="B20:D20"/>
    <mergeCell ref="H15:H17"/>
    <mergeCell ref="H19:H30"/>
    <mergeCell ref="I15:I17"/>
    <mergeCell ref="I19:I21"/>
    <mergeCell ref="I22:I24"/>
    <mergeCell ref="I25:I27"/>
    <mergeCell ref="I28:I30"/>
    <mergeCell ref="K19:K21"/>
    <mergeCell ref="K22:K24"/>
    <mergeCell ref="K25:K27"/>
    <mergeCell ref="B1:D1"/>
    <mergeCell ref="B2:D2"/>
    <mergeCell ref="B3:D3"/>
    <mergeCell ref="A6:L6"/>
    <mergeCell ref="A7:L7"/>
  </mergeCells>
  <conditionalFormatting sqref="L19:L31">
    <cfRule type="cellIs" dxfId="4" priority="1" operator="equal">
      <formula>"Tidak Tercapai"</formula>
    </cfRule>
  </conditionalFormatting>
  <pageMargins left="0.19685039370078741" right="0.19685039370078741" top="0.74803149606299213" bottom="0.74803149606299213" header="0.31496062992125984" footer="0.31496062992125984"/>
  <pageSetup paperSize="5"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1"/>
  <sheetViews>
    <sheetView topLeftCell="A7" zoomScale="90" zoomScaleNormal="90" workbookViewId="0">
      <selection activeCell="G41" sqref="A1:H41"/>
    </sheetView>
  </sheetViews>
  <sheetFormatPr defaultColWidth="9.140625" defaultRowHeight="14.25"/>
  <cols>
    <col min="1" max="1" width="9.28515625" style="48" customWidth="1"/>
    <col min="2" max="2" width="11" style="48" customWidth="1"/>
    <col min="3" max="3" width="6.28515625" style="48" customWidth="1"/>
    <col min="4" max="4" width="7.7109375" style="48" customWidth="1"/>
    <col min="5" max="5" width="30" style="48" customWidth="1"/>
    <col min="6" max="7" width="20" style="48" customWidth="1"/>
    <col min="8" max="8" width="28" style="48" hidden="1" customWidth="1"/>
    <col min="9" max="9" width="9.28515625" style="48" customWidth="1"/>
    <col min="10" max="10" width="10.28515625" style="48" customWidth="1"/>
    <col min="11" max="11" width="9.140625" style="48"/>
    <col min="12" max="12" width="17.5703125" style="48" customWidth="1"/>
    <col min="13" max="16384" width="9.140625" style="48"/>
  </cols>
  <sheetData>
    <row r="1" spans="1:12" ht="15.75">
      <c r="B1" s="198"/>
      <c r="C1" s="198"/>
      <c r="D1" s="198"/>
      <c r="E1" s="49"/>
      <c r="F1" s="8" t="s">
        <v>53</v>
      </c>
      <c r="G1" s="50" t="str">
        <f>IF(E20="",B19,IF(E21="",B20,IF(E22="",B21,IF(E23="",B22,IF(E24="",B23,IF(E25="",B24,IF(E26="",B25,IF(E27="",B26,IF(E28="",B27,IF(E29="",B28,IF(E30="",B29,B30)))))))))))</f>
        <v>Nopember</v>
      </c>
      <c r="H1" s="51"/>
    </row>
    <row r="2" spans="1:12">
      <c r="B2" s="198"/>
      <c r="C2" s="198"/>
      <c r="D2" s="198"/>
      <c r="E2" s="49"/>
    </row>
    <row r="3" spans="1:12">
      <c r="B3" s="198"/>
      <c r="C3" s="198"/>
      <c r="D3" s="198"/>
      <c r="E3" s="49"/>
    </row>
    <row r="6" spans="1:12" ht="17.25" customHeight="1">
      <c r="A6" s="199" t="s">
        <v>54</v>
      </c>
      <c r="B6" s="199"/>
      <c r="C6" s="199"/>
      <c r="D6" s="199"/>
      <c r="E6" s="199"/>
      <c r="F6" s="199"/>
      <c r="G6" s="199"/>
      <c r="H6" s="199"/>
    </row>
    <row r="7" spans="1:12" ht="20.25" customHeight="1">
      <c r="A7" s="200" t="s">
        <v>55</v>
      </c>
      <c r="B7" s="200"/>
      <c r="C7" s="200"/>
      <c r="D7" s="200"/>
      <c r="E7" s="200"/>
      <c r="F7" s="200"/>
      <c r="G7" s="200"/>
      <c r="H7" s="200"/>
    </row>
    <row r="8" spans="1:12" ht="24" customHeight="1">
      <c r="A8" s="209" t="s">
        <v>56</v>
      </c>
      <c r="B8" s="209"/>
      <c r="C8" s="209"/>
      <c r="D8" s="209"/>
      <c r="E8" s="209"/>
      <c r="F8" s="209"/>
      <c r="G8" s="209"/>
      <c r="H8" s="209"/>
    </row>
    <row r="10" spans="1:12" ht="21" customHeight="1">
      <c r="A10" s="52" t="s">
        <v>57</v>
      </c>
      <c r="B10" s="52"/>
      <c r="C10" s="43" t="s">
        <v>58</v>
      </c>
      <c r="D10" s="210" t="s">
        <v>34</v>
      </c>
      <c r="E10" s="210"/>
      <c r="F10" s="210"/>
      <c r="G10" s="210"/>
      <c r="H10" s="52"/>
      <c r="L10" s="77"/>
    </row>
    <row r="11" spans="1:12" ht="21" customHeight="1">
      <c r="A11" s="52" t="s">
        <v>59</v>
      </c>
      <c r="B11" s="52"/>
      <c r="C11" s="43" t="s">
        <v>58</v>
      </c>
      <c r="D11" s="211" t="s">
        <v>108</v>
      </c>
      <c r="E11" s="211"/>
      <c r="F11" s="211"/>
      <c r="G11" s="211"/>
      <c r="H11" s="211"/>
    </row>
    <row r="12" spans="1:12" s="43" customFormat="1" ht="21" customHeight="1">
      <c r="A12" s="53" t="s">
        <v>11</v>
      </c>
      <c r="C12" s="43" t="s">
        <v>58</v>
      </c>
      <c r="D12" s="212" t="s">
        <v>109</v>
      </c>
      <c r="E12" s="212"/>
    </row>
    <row r="13" spans="1:12" s="44" customFormat="1" ht="21" customHeight="1">
      <c r="A13" s="44" t="s">
        <v>61</v>
      </c>
      <c r="C13" s="45" t="s">
        <v>62</v>
      </c>
      <c r="D13" s="213" t="s">
        <v>63</v>
      </c>
      <c r="E13" s="213"/>
      <c r="F13" s="54"/>
    </row>
    <row r="14" spans="1:12" s="45" customFormat="1" ht="21" customHeight="1">
      <c r="A14" s="44"/>
      <c r="D14" s="14"/>
    </row>
    <row r="15" spans="1:12" s="46" customFormat="1" ht="19.5" customHeight="1">
      <c r="A15" s="223" t="s">
        <v>5</v>
      </c>
      <c r="B15" s="225" t="s">
        <v>64</v>
      </c>
      <c r="C15" s="225"/>
      <c r="D15" s="225"/>
      <c r="E15" s="201" t="s">
        <v>110</v>
      </c>
      <c r="F15" s="225" t="s">
        <v>111</v>
      </c>
      <c r="G15" s="225"/>
      <c r="H15" s="204" t="s">
        <v>67</v>
      </c>
    </row>
    <row r="16" spans="1:12" s="46" customFormat="1" ht="15.75" customHeight="1">
      <c r="A16" s="223"/>
      <c r="B16" s="225"/>
      <c r="C16" s="225"/>
      <c r="D16" s="225"/>
      <c r="E16" s="202"/>
      <c r="F16" s="204" t="s">
        <v>68</v>
      </c>
      <c r="G16" s="204" t="s">
        <v>69</v>
      </c>
      <c r="H16" s="230"/>
    </row>
    <row r="17" spans="1:11" s="46" customFormat="1" ht="15.75" customHeight="1">
      <c r="A17" s="223"/>
      <c r="B17" s="225"/>
      <c r="C17" s="225"/>
      <c r="D17" s="225"/>
      <c r="E17" s="203"/>
      <c r="F17" s="205"/>
      <c r="G17" s="205"/>
      <c r="H17" s="205"/>
    </row>
    <row r="18" spans="1:11" ht="30">
      <c r="A18" s="224"/>
      <c r="B18" s="229" t="s">
        <v>70</v>
      </c>
      <c r="C18" s="229"/>
      <c r="D18" s="229"/>
      <c r="E18" s="55" t="s">
        <v>71</v>
      </c>
      <c r="F18" s="56" t="s">
        <v>72</v>
      </c>
      <c r="G18" s="57" t="s">
        <v>73</v>
      </c>
      <c r="H18" s="58" t="s">
        <v>74</v>
      </c>
    </row>
    <row r="19" spans="1:11" s="46" customFormat="1" ht="22.5" customHeight="1">
      <c r="A19" s="59">
        <v>1</v>
      </c>
      <c r="B19" s="226" t="s">
        <v>75</v>
      </c>
      <c r="C19" s="227"/>
      <c r="D19" s="228"/>
      <c r="E19" s="60">
        <v>744</v>
      </c>
      <c r="F19" s="206">
        <f>90*24*0.95</f>
        <v>2052</v>
      </c>
      <c r="G19" s="61">
        <f>IF(E19="","",SUM($E$19:E19))</f>
        <v>744</v>
      </c>
      <c r="H19" s="231" t="str">
        <f>IF(AND(G19="",G20="",G21=""),"",IF(G21="","Belum Selesai",IF(G21&gt;=F19,"Tercapai","Tidak Tercapai")))</f>
        <v>Tercapai</v>
      </c>
      <c r="K19" s="46">
        <v>31</v>
      </c>
    </row>
    <row r="20" spans="1:11" s="46" customFormat="1" ht="22.5" customHeight="1">
      <c r="A20" s="62">
        <v>2</v>
      </c>
      <c r="B20" s="214" t="s">
        <v>76</v>
      </c>
      <c r="C20" s="215"/>
      <c r="D20" s="216"/>
      <c r="E20" s="63">
        <v>672</v>
      </c>
      <c r="F20" s="207"/>
      <c r="G20" s="64">
        <f>IF(E20="","",SUM($E$19:E20))</f>
        <v>1416</v>
      </c>
      <c r="H20" s="232"/>
      <c r="K20" s="46">
        <v>28</v>
      </c>
    </row>
    <row r="21" spans="1:11" s="46" customFormat="1" ht="22.5" customHeight="1">
      <c r="A21" s="65">
        <v>3</v>
      </c>
      <c r="B21" s="217" t="s">
        <v>77</v>
      </c>
      <c r="C21" s="218"/>
      <c r="D21" s="219"/>
      <c r="E21" s="66">
        <v>744</v>
      </c>
      <c r="F21" s="208"/>
      <c r="G21" s="64">
        <f>IF(E21="","",SUM($E$19:E21))</f>
        <v>2160</v>
      </c>
      <c r="H21" s="233"/>
      <c r="K21" s="46">
        <v>31</v>
      </c>
    </row>
    <row r="22" spans="1:11" s="46" customFormat="1" ht="22.5" customHeight="1">
      <c r="A22" s="59">
        <v>4</v>
      </c>
      <c r="B22" s="226" t="s">
        <v>78</v>
      </c>
      <c r="C22" s="227"/>
      <c r="D22" s="228"/>
      <c r="E22" s="67">
        <v>720</v>
      </c>
      <c r="F22" s="206">
        <f>181*24*0.95</f>
        <v>4126.8</v>
      </c>
      <c r="G22" s="64">
        <f>IF(E22="","",SUM($E$19:E22))</f>
        <v>2880</v>
      </c>
      <c r="H22" s="231" t="str">
        <f t="shared" ref="H22" si="0">IF(AND(G22="",G23="",G24=""),"",IF(G24="","Belum Selesai",IF(G24&gt;=F22,"Tercapai","Tidak Tercapai")))</f>
        <v>Tercapai</v>
      </c>
      <c r="K22" s="46">
        <v>30</v>
      </c>
    </row>
    <row r="23" spans="1:11" s="46" customFormat="1" ht="22.5" customHeight="1">
      <c r="A23" s="62">
        <v>5</v>
      </c>
      <c r="B23" s="214" t="s">
        <v>79</v>
      </c>
      <c r="C23" s="215"/>
      <c r="D23" s="216"/>
      <c r="E23" s="68">
        <v>744</v>
      </c>
      <c r="F23" s="207"/>
      <c r="G23" s="64">
        <f>IF(E23="","",SUM($E$19:E23))</f>
        <v>3624</v>
      </c>
      <c r="H23" s="232"/>
      <c r="K23" s="46">
        <v>31</v>
      </c>
    </row>
    <row r="24" spans="1:11" s="46" customFormat="1" ht="22.5" customHeight="1">
      <c r="A24" s="65">
        <v>6</v>
      </c>
      <c r="B24" s="217" t="s">
        <v>80</v>
      </c>
      <c r="C24" s="218"/>
      <c r="D24" s="219"/>
      <c r="E24" s="69">
        <v>720</v>
      </c>
      <c r="F24" s="208"/>
      <c r="G24" s="64">
        <f>IF(E24="","",SUM($E$19:E24))</f>
        <v>4344</v>
      </c>
      <c r="H24" s="233"/>
      <c r="K24" s="46">
        <v>30</v>
      </c>
    </row>
    <row r="25" spans="1:11" s="46" customFormat="1" ht="22.5" customHeight="1">
      <c r="A25" s="59">
        <v>7</v>
      </c>
      <c r="B25" s="226" t="s">
        <v>81</v>
      </c>
      <c r="C25" s="227"/>
      <c r="D25" s="228"/>
      <c r="E25" s="67">
        <v>744</v>
      </c>
      <c r="F25" s="206">
        <f>273*24*0.95</f>
        <v>6224.4</v>
      </c>
      <c r="G25" s="64">
        <f>IF(E25="","",SUM($E$19:E25))</f>
        <v>5088</v>
      </c>
      <c r="H25" s="231" t="str">
        <f t="shared" ref="H25" si="1">IF(AND(G25="",G26="",G27=""),"",IF(G27="","Belum Selesai",IF(G27&gt;=F25,"Tercapai","Tidak Tercapai")))</f>
        <v>Tercapai</v>
      </c>
      <c r="K25" s="46">
        <v>31</v>
      </c>
    </row>
    <row r="26" spans="1:11" s="46" customFormat="1" ht="22.5" customHeight="1">
      <c r="A26" s="62">
        <v>8</v>
      </c>
      <c r="B26" s="214" t="s">
        <v>82</v>
      </c>
      <c r="C26" s="215"/>
      <c r="D26" s="216"/>
      <c r="E26" s="68">
        <v>742</v>
      </c>
      <c r="F26" s="207"/>
      <c r="G26" s="64">
        <f>IF(E26="","",SUM($E$19:E26))</f>
        <v>5830</v>
      </c>
      <c r="H26" s="232"/>
      <c r="K26" s="46">
        <v>31</v>
      </c>
    </row>
    <row r="27" spans="1:11" s="46" customFormat="1" ht="22.5" customHeight="1">
      <c r="A27" s="65">
        <v>9</v>
      </c>
      <c r="B27" s="217" t="s">
        <v>83</v>
      </c>
      <c r="C27" s="218"/>
      <c r="D27" s="219"/>
      <c r="E27" s="69">
        <v>720</v>
      </c>
      <c r="F27" s="208"/>
      <c r="G27" s="64">
        <f>IF(E27="","",SUM($E$19:E27))</f>
        <v>6550</v>
      </c>
      <c r="H27" s="233"/>
      <c r="K27" s="46">
        <v>30</v>
      </c>
    </row>
    <row r="28" spans="1:11" s="46" customFormat="1" ht="22.5" customHeight="1">
      <c r="A28" s="62">
        <v>10</v>
      </c>
      <c r="B28" s="214" t="s">
        <v>84</v>
      </c>
      <c r="C28" s="215"/>
      <c r="D28" s="216"/>
      <c r="E28" s="68">
        <v>744</v>
      </c>
      <c r="F28" s="206">
        <v>8345</v>
      </c>
      <c r="G28" s="64">
        <f>IF(E28="","",SUM($E$19:E28))</f>
        <v>7294</v>
      </c>
      <c r="H28" s="231" t="str">
        <f t="shared" ref="H28" si="2">IF(AND(G28="",G29="",G30=""),"",IF(G30="","Belum Selesai",IF(G30&gt;=F28,"Tercapai","Tidak Tercapai")))</f>
        <v>Belum Selesai</v>
      </c>
    </row>
    <row r="29" spans="1:11" s="46" customFormat="1" ht="22.5" customHeight="1">
      <c r="A29" s="62">
        <v>11</v>
      </c>
      <c r="B29" s="214" t="s">
        <v>85</v>
      </c>
      <c r="C29" s="215"/>
      <c r="D29" s="216"/>
      <c r="E29" s="68">
        <v>720</v>
      </c>
      <c r="F29" s="207"/>
      <c r="G29" s="64">
        <f>IF(E29="","",SUM($E$19:E29))</f>
        <v>8014</v>
      </c>
      <c r="H29" s="232"/>
    </row>
    <row r="30" spans="1:11" s="46" customFormat="1" ht="22.5" customHeight="1">
      <c r="A30" s="65">
        <v>12</v>
      </c>
      <c r="B30" s="217" t="s">
        <v>86</v>
      </c>
      <c r="C30" s="218"/>
      <c r="D30" s="219"/>
      <c r="E30" s="69"/>
      <c r="F30" s="208"/>
      <c r="G30" s="70" t="str">
        <f>IF(E30="","",SUM($E$19:E30))</f>
        <v/>
      </c>
      <c r="H30" s="233"/>
    </row>
    <row r="31" spans="1:11" s="47" customFormat="1" ht="29.25" customHeight="1">
      <c r="A31" s="220" t="s">
        <v>87</v>
      </c>
      <c r="B31" s="221"/>
      <c r="C31" s="221"/>
      <c r="D31" s="222"/>
      <c r="E31" s="71">
        <f>SUM(E19:E30)</f>
        <v>8014</v>
      </c>
      <c r="F31" s="72">
        <f>IF(E22="",F19,IF(E25="",F22,IF(E28="",F25,F28)))</f>
        <v>8345</v>
      </c>
      <c r="G31" s="73">
        <f>IF(G19="","",IF(G20="",G19,IF(G21="",G20,IF(G22="",G21,IF(G23="",G22,IF(G24="",G23,IF(G25="",G24,IF(G26="",G25,IF(G27="",G26,IF(G28="",G27,IF(G29="",G28,IF(G30="",G29,G30))))))))))))</f>
        <v>8014</v>
      </c>
      <c r="H31" s="74" t="str">
        <f>IF(G31="","",IF(G31&gt;=F31,"Tercapai","Tidak Tercapai"))</f>
        <v>Tidak Tercapai</v>
      </c>
    </row>
    <row r="34" spans="5:12" ht="21.75" customHeight="1">
      <c r="J34" s="75"/>
      <c r="L34" s="52" t="s">
        <v>88</v>
      </c>
    </row>
    <row r="35" spans="5:12">
      <c r="E35" s="135"/>
      <c r="F35" s="136" t="s">
        <v>122</v>
      </c>
      <c r="G35" s="135"/>
    </row>
    <row r="36" spans="5:12" ht="22.5" customHeight="1">
      <c r="E36" s="135"/>
      <c r="F36" s="136"/>
      <c r="G36" s="135"/>
      <c r="J36" s="76"/>
      <c r="L36" s="53" t="s">
        <v>89</v>
      </c>
    </row>
    <row r="37" spans="5:12">
      <c r="E37" s="135"/>
      <c r="F37" s="136"/>
      <c r="G37" s="135"/>
    </row>
    <row r="38" spans="5:12">
      <c r="E38" s="135"/>
      <c r="F38" s="136"/>
      <c r="G38" s="135"/>
    </row>
    <row r="39" spans="5:12">
      <c r="E39" s="135"/>
      <c r="F39" s="136"/>
      <c r="G39" s="135"/>
    </row>
    <row r="40" spans="5:12" ht="15">
      <c r="E40" s="135"/>
      <c r="F40" s="137" t="s">
        <v>123</v>
      </c>
      <c r="G40" s="135"/>
    </row>
    <row r="41" spans="5:12">
      <c r="E41" s="135"/>
      <c r="F41" s="136" t="s">
        <v>52</v>
      </c>
      <c r="G41" s="135"/>
    </row>
  </sheetData>
  <mergeCells count="39">
    <mergeCell ref="F28:F30"/>
    <mergeCell ref="G16:G17"/>
    <mergeCell ref="H15:H17"/>
    <mergeCell ref="H19:H21"/>
    <mergeCell ref="H22:H24"/>
    <mergeCell ref="H25:H27"/>
    <mergeCell ref="H28:H30"/>
    <mergeCell ref="F15:G15"/>
    <mergeCell ref="F25:F27"/>
    <mergeCell ref="B28:D28"/>
    <mergeCell ref="B29:D29"/>
    <mergeCell ref="B30:D30"/>
    <mergeCell ref="A31:D31"/>
    <mergeCell ref="A15:A18"/>
    <mergeCell ref="B15:D17"/>
    <mergeCell ref="B22:D22"/>
    <mergeCell ref="B23:D23"/>
    <mergeCell ref="B24:D24"/>
    <mergeCell ref="B25:D25"/>
    <mergeCell ref="B26:D26"/>
    <mergeCell ref="B18:D18"/>
    <mergeCell ref="B19:D19"/>
    <mergeCell ref="B20:D20"/>
    <mergeCell ref="B21:D21"/>
    <mergeCell ref="B27:D27"/>
    <mergeCell ref="E15:E17"/>
    <mergeCell ref="F16:F17"/>
    <mergeCell ref="F19:F21"/>
    <mergeCell ref="F22:F24"/>
    <mergeCell ref="A8:H8"/>
    <mergeCell ref="D10:G10"/>
    <mergeCell ref="D11:H11"/>
    <mergeCell ref="D12:E12"/>
    <mergeCell ref="D13:E13"/>
    <mergeCell ref="B1:D1"/>
    <mergeCell ref="B2:D2"/>
    <mergeCell ref="B3:D3"/>
    <mergeCell ref="A6:H6"/>
    <mergeCell ref="A7:H7"/>
  </mergeCells>
  <conditionalFormatting sqref="H19:H31">
    <cfRule type="cellIs" dxfId="3" priority="2" operator="equal">
      <formula>"Tidak Tercapai"</formula>
    </cfRule>
  </conditionalFormatting>
  <conditionalFormatting sqref="H19:H30">
    <cfRule type="cellIs" dxfId="2" priority="1" operator="equal">
      <formula>"Belum Selesai"</formula>
    </cfRule>
  </conditionalFormatting>
  <printOptions horizontalCentered="1"/>
  <pageMargins left="0.39370078740157483" right="0.39370078740157483" top="0.74803149606299213" bottom="0.74803149606299213" header="0.31496062992125984" footer="0.31496062992125984"/>
  <pageSetup paperSize="5" scale="8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1"/>
  <sheetViews>
    <sheetView topLeftCell="A28" zoomScale="90" zoomScaleNormal="90" workbookViewId="0">
      <selection activeCell="G41" sqref="A1:H41"/>
    </sheetView>
  </sheetViews>
  <sheetFormatPr defaultColWidth="9.140625" defaultRowHeight="14.25"/>
  <cols>
    <col min="1" max="1" width="9.28515625" style="48" customWidth="1"/>
    <col min="2" max="2" width="11" style="48" customWidth="1"/>
    <col min="3" max="3" width="6.28515625" style="48" customWidth="1"/>
    <col min="4" max="4" width="7.7109375" style="48" customWidth="1"/>
    <col min="5" max="5" width="30" style="48" customWidth="1"/>
    <col min="6" max="7" width="20" style="48" customWidth="1"/>
    <col min="8" max="8" width="28" style="48" hidden="1" customWidth="1"/>
    <col min="9" max="9" width="9.28515625" style="48" customWidth="1"/>
    <col min="10" max="10" width="10.28515625" style="48" customWidth="1"/>
    <col min="11" max="11" width="9.140625" style="48"/>
    <col min="12" max="12" width="17.5703125" style="48" customWidth="1"/>
    <col min="13" max="16384" width="9.140625" style="48"/>
  </cols>
  <sheetData>
    <row r="1" spans="1:12" ht="15.75">
      <c r="B1" s="198"/>
      <c r="C1" s="198"/>
      <c r="D1" s="198"/>
      <c r="E1" s="49"/>
      <c r="F1" s="8" t="s">
        <v>53</v>
      </c>
      <c r="G1" s="50" t="str">
        <f>IF(E20="",B19,IF(E21="",B20,IF(E22="",B21,IF(E23="",B22,IF(E24="",B23,IF(E25="",B24,IF(E26="",B25,IF(E27="",B26,IF(E28="",B27,IF(E29="",B28,IF(E30="",B29,B30)))))))))))</f>
        <v>Nopember</v>
      </c>
      <c r="H1" s="51"/>
    </row>
    <row r="2" spans="1:12">
      <c r="B2" s="198"/>
      <c r="C2" s="198"/>
      <c r="D2" s="198"/>
      <c r="E2" s="49"/>
    </row>
    <row r="3" spans="1:12">
      <c r="B3" s="198"/>
      <c r="C3" s="198"/>
      <c r="D3" s="198"/>
      <c r="E3" s="49"/>
    </row>
    <row r="6" spans="1:12" ht="17.25" customHeight="1">
      <c r="A6" s="199" t="s">
        <v>54</v>
      </c>
      <c r="B6" s="199"/>
      <c r="C6" s="199"/>
      <c r="D6" s="199"/>
      <c r="E6" s="199"/>
      <c r="F6" s="199"/>
      <c r="G6" s="199"/>
      <c r="H6" s="199"/>
    </row>
    <row r="7" spans="1:12" ht="20.25" customHeight="1">
      <c r="A7" s="200" t="s">
        <v>55</v>
      </c>
      <c r="B7" s="200"/>
      <c r="C7" s="200"/>
      <c r="D7" s="200"/>
      <c r="E7" s="200"/>
      <c r="F7" s="200"/>
      <c r="G7" s="200"/>
      <c r="H7" s="200"/>
    </row>
    <row r="8" spans="1:12" ht="24" customHeight="1">
      <c r="A8" s="209" t="s">
        <v>56</v>
      </c>
      <c r="B8" s="209"/>
      <c r="C8" s="209"/>
      <c r="D8" s="209"/>
      <c r="E8" s="209"/>
      <c r="F8" s="209"/>
      <c r="G8" s="209"/>
      <c r="H8" s="209"/>
    </row>
    <row r="10" spans="1:12" ht="21" customHeight="1">
      <c r="A10" s="52" t="s">
        <v>57</v>
      </c>
      <c r="B10" s="52"/>
      <c r="C10" s="43" t="s">
        <v>58</v>
      </c>
      <c r="D10" s="210" t="s">
        <v>34</v>
      </c>
      <c r="E10" s="210"/>
      <c r="F10" s="210"/>
      <c r="G10" s="210"/>
      <c r="H10" s="52"/>
      <c r="L10" s="77"/>
    </row>
    <row r="11" spans="1:12" ht="21" customHeight="1">
      <c r="A11" s="52" t="s">
        <v>59</v>
      </c>
      <c r="B11" s="52"/>
      <c r="C11" s="43" t="s">
        <v>58</v>
      </c>
      <c r="D11" s="211" t="s">
        <v>112</v>
      </c>
      <c r="E11" s="211"/>
      <c r="F11" s="211"/>
      <c r="G11" s="211"/>
      <c r="H11" s="211"/>
    </row>
    <row r="12" spans="1:12" s="43" customFormat="1" ht="21" customHeight="1">
      <c r="A12" s="53" t="s">
        <v>11</v>
      </c>
      <c r="C12" s="43" t="s">
        <v>58</v>
      </c>
      <c r="D12" s="212" t="s">
        <v>109</v>
      </c>
      <c r="E12" s="212"/>
    </row>
    <row r="13" spans="1:12" s="44" customFormat="1" ht="21" customHeight="1">
      <c r="A13" s="44" t="s">
        <v>61</v>
      </c>
      <c r="C13" s="45" t="s">
        <v>62</v>
      </c>
      <c r="D13" s="213" t="s">
        <v>63</v>
      </c>
      <c r="E13" s="213"/>
      <c r="F13" s="54"/>
    </row>
    <row r="14" spans="1:12" s="45" customFormat="1" ht="21" customHeight="1">
      <c r="A14" s="44"/>
      <c r="D14" s="14"/>
    </row>
    <row r="15" spans="1:12" s="46" customFormat="1" ht="19.5" customHeight="1">
      <c r="A15" s="223" t="s">
        <v>5</v>
      </c>
      <c r="B15" s="225" t="s">
        <v>64</v>
      </c>
      <c r="C15" s="225"/>
      <c r="D15" s="225"/>
      <c r="E15" s="201" t="s">
        <v>113</v>
      </c>
      <c r="F15" s="225" t="s">
        <v>111</v>
      </c>
      <c r="G15" s="225"/>
      <c r="H15" s="204" t="s">
        <v>67</v>
      </c>
    </row>
    <row r="16" spans="1:12" s="46" customFormat="1" ht="15.75" customHeight="1">
      <c r="A16" s="223"/>
      <c r="B16" s="225"/>
      <c r="C16" s="225"/>
      <c r="D16" s="225"/>
      <c r="E16" s="202"/>
      <c r="F16" s="204" t="s">
        <v>68</v>
      </c>
      <c r="G16" s="204" t="s">
        <v>69</v>
      </c>
      <c r="H16" s="230"/>
    </row>
    <row r="17" spans="1:11" s="46" customFormat="1" ht="15.75" customHeight="1">
      <c r="A17" s="223"/>
      <c r="B17" s="225"/>
      <c r="C17" s="225"/>
      <c r="D17" s="225"/>
      <c r="E17" s="203"/>
      <c r="F17" s="205"/>
      <c r="G17" s="205"/>
      <c r="H17" s="205"/>
    </row>
    <row r="18" spans="1:11" ht="30">
      <c r="A18" s="224"/>
      <c r="B18" s="229" t="s">
        <v>70</v>
      </c>
      <c r="C18" s="229"/>
      <c r="D18" s="229"/>
      <c r="E18" s="55" t="s">
        <v>71</v>
      </c>
      <c r="F18" s="56" t="s">
        <v>72</v>
      </c>
      <c r="G18" s="57" t="s">
        <v>73</v>
      </c>
      <c r="H18" s="58" t="s">
        <v>74</v>
      </c>
    </row>
    <row r="19" spans="1:11" s="46" customFormat="1" ht="22.5" customHeight="1">
      <c r="A19" s="59">
        <v>1</v>
      </c>
      <c r="B19" s="226" t="s">
        <v>75</v>
      </c>
      <c r="C19" s="227"/>
      <c r="D19" s="228"/>
      <c r="E19" s="60">
        <v>744</v>
      </c>
      <c r="F19" s="206">
        <f>90*24*0.95</f>
        <v>2052</v>
      </c>
      <c r="G19" s="61">
        <f>IF(E19="","",SUM($E$19:E19))</f>
        <v>744</v>
      </c>
      <c r="H19" s="231" t="str">
        <f>IF(AND(G19="",G20="",G21=""),"",IF(G21="","Belum Selesai",IF(G21&gt;=F19,"Tercapai","Tidak Tercapai")))</f>
        <v>Tercapai</v>
      </c>
      <c r="K19" s="46">
        <v>31</v>
      </c>
    </row>
    <row r="20" spans="1:11" s="46" customFormat="1" ht="22.5" customHeight="1">
      <c r="A20" s="62">
        <v>2</v>
      </c>
      <c r="B20" s="214" t="s">
        <v>76</v>
      </c>
      <c r="C20" s="215"/>
      <c r="D20" s="216"/>
      <c r="E20" s="63">
        <v>672</v>
      </c>
      <c r="F20" s="207"/>
      <c r="G20" s="64">
        <f>IF(E20="","",SUM($E$19:E20))</f>
        <v>1416</v>
      </c>
      <c r="H20" s="232"/>
      <c r="K20" s="46">
        <v>28</v>
      </c>
    </row>
    <row r="21" spans="1:11" s="46" customFormat="1" ht="22.5" customHeight="1">
      <c r="A21" s="65">
        <v>3</v>
      </c>
      <c r="B21" s="217" t="s">
        <v>77</v>
      </c>
      <c r="C21" s="218"/>
      <c r="D21" s="219"/>
      <c r="E21" s="66">
        <v>744</v>
      </c>
      <c r="F21" s="208"/>
      <c r="G21" s="64">
        <f>IF(E21="","",SUM($E$19:E21))</f>
        <v>2160</v>
      </c>
      <c r="H21" s="233"/>
      <c r="K21" s="46">
        <v>31</v>
      </c>
    </row>
    <row r="22" spans="1:11" s="46" customFormat="1" ht="22.5" customHeight="1">
      <c r="A22" s="59">
        <v>4</v>
      </c>
      <c r="B22" s="226" t="s">
        <v>78</v>
      </c>
      <c r="C22" s="227"/>
      <c r="D22" s="228"/>
      <c r="E22" s="67">
        <v>720</v>
      </c>
      <c r="F22" s="206">
        <f>181*24*0.95</f>
        <v>4126.8</v>
      </c>
      <c r="G22" s="64">
        <f>IF(E22="","",SUM($E$19:E22))</f>
        <v>2880</v>
      </c>
      <c r="H22" s="231" t="str">
        <f t="shared" ref="H22" si="0">IF(AND(G22="",G23="",G24=""),"",IF(G24="","Belum Selesai",IF(G24&gt;=F22,"Tercapai","Tidak Tercapai")))</f>
        <v>Tercapai</v>
      </c>
      <c r="K22" s="46">
        <v>30</v>
      </c>
    </row>
    <row r="23" spans="1:11" s="46" customFormat="1" ht="22.5" customHeight="1">
      <c r="A23" s="62">
        <v>5</v>
      </c>
      <c r="B23" s="214" t="s">
        <v>79</v>
      </c>
      <c r="C23" s="215"/>
      <c r="D23" s="216"/>
      <c r="E23" s="68">
        <v>744</v>
      </c>
      <c r="F23" s="207"/>
      <c r="G23" s="64">
        <f>IF(E23="","",SUM($E$19:E23))</f>
        <v>3624</v>
      </c>
      <c r="H23" s="232"/>
      <c r="K23" s="46">
        <v>31</v>
      </c>
    </row>
    <row r="24" spans="1:11" s="46" customFormat="1" ht="22.5" customHeight="1">
      <c r="A24" s="65">
        <v>6</v>
      </c>
      <c r="B24" s="217" t="s">
        <v>80</v>
      </c>
      <c r="C24" s="218"/>
      <c r="D24" s="219"/>
      <c r="E24" s="69">
        <v>720</v>
      </c>
      <c r="F24" s="208"/>
      <c r="G24" s="64">
        <f>IF(E24="","",SUM($E$19:E24))</f>
        <v>4344</v>
      </c>
      <c r="H24" s="233"/>
      <c r="K24" s="46">
        <v>30</v>
      </c>
    </row>
    <row r="25" spans="1:11" s="46" customFormat="1" ht="22.5" customHeight="1">
      <c r="A25" s="59">
        <v>7</v>
      </c>
      <c r="B25" s="226" t="s">
        <v>81</v>
      </c>
      <c r="C25" s="227"/>
      <c r="D25" s="228"/>
      <c r="E25" s="67">
        <v>744</v>
      </c>
      <c r="F25" s="206">
        <f>273*24*0.95</f>
        <v>6224.4</v>
      </c>
      <c r="G25" s="64">
        <f>IF(E25="","",SUM($E$19:E25))</f>
        <v>5088</v>
      </c>
      <c r="H25" s="231" t="str">
        <f t="shared" ref="H25" si="1">IF(AND(G25="",G26="",G27=""),"",IF(G27="","Belum Selesai",IF(G27&gt;=F25,"Tercapai","Tidak Tercapai")))</f>
        <v>Tercapai</v>
      </c>
      <c r="K25" s="46">
        <v>31</v>
      </c>
    </row>
    <row r="26" spans="1:11" s="46" customFormat="1" ht="22.5" customHeight="1">
      <c r="A26" s="62">
        <v>8</v>
      </c>
      <c r="B26" s="214" t="s">
        <v>82</v>
      </c>
      <c r="C26" s="215"/>
      <c r="D26" s="216"/>
      <c r="E26" s="68">
        <v>742</v>
      </c>
      <c r="F26" s="207"/>
      <c r="G26" s="64">
        <f>IF(E26="","",SUM($E$19:E26))</f>
        <v>5830</v>
      </c>
      <c r="H26" s="232"/>
      <c r="K26" s="46">
        <v>31</v>
      </c>
    </row>
    <row r="27" spans="1:11" s="46" customFormat="1" ht="22.5" customHeight="1">
      <c r="A27" s="65">
        <v>9</v>
      </c>
      <c r="B27" s="217" t="s">
        <v>83</v>
      </c>
      <c r="C27" s="218"/>
      <c r="D27" s="219"/>
      <c r="E27" s="69">
        <v>720</v>
      </c>
      <c r="F27" s="208"/>
      <c r="G27" s="64">
        <f>IF(E27="","",SUM($E$19:E27))</f>
        <v>6550</v>
      </c>
      <c r="H27" s="233"/>
      <c r="K27" s="46">
        <v>30</v>
      </c>
    </row>
    <row r="28" spans="1:11" s="46" customFormat="1" ht="22.5" customHeight="1">
      <c r="A28" s="62">
        <v>10</v>
      </c>
      <c r="B28" s="214" t="s">
        <v>84</v>
      </c>
      <c r="C28" s="215"/>
      <c r="D28" s="216"/>
      <c r="E28" s="68">
        <v>744</v>
      </c>
      <c r="F28" s="206">
        <v>8345</v>
      </c>
      <c r="G28" s="64">
        <f>IF(E28="","",SUM($E$19:E28))</f>
        <v>7294</v>
      </c>
      <c r="H28" s="231" t="str">
        <f t="shared" ref="H28" si="2">IF(AND(G28="",G29="",G30=""),"",IF(G30="","Belum Selesai",IF(G30&gt;=F28,"Tercapai","Tidak Tercapai")))</f>
        <v>Belum Selesai</v>
      </c>
    </row>
    <row r="29" spans="1:11" s="46" customFormat="1" ht="22.5" customHeight="1">
      <c r="A29" s="62">
        <v>11</v>
      </c>
      <c r="B29" s="214" t="s">
        <v>85</v>
      </c>
      <c r="C29" s="215"/>
      <c r="D29" s="216"/>
      <c r="E29" s="68">
        <v>720</v>
      </c>
      <c r="F29" s="207"/>
      <c r="G29" s="64">
        <f>IF(E29="","",SUM($E$19:E29))</f>
        <v>8014</v>
      </c>
      <c r="H29" s="232"/>
    </row>
    <row r="30" spans="1:11" s="46" customFormat="1" ht="22.5" customHeight="1">
      <c r="A30" s="65">
        <v>12</v>
      </c>
      <c r="B30" s="217" t="s">
        <v>86</v>
      </c>
      <c r="C30" s="218"/>
      <c r="D30" s="219"/>
      <c r="E30" s="69"/>
      <c r="F30" s="208"/>
      <c r="G30" s="70" t="str">
        <f>IF(E30="","",SUM($E$19:E30))</f>
        <v/>
      </c>
      <c r="H30" s="233"/>
    </row>
    <row r="31" spans="1:11" s="47" customFormat="1" ht="29.25" customHeight="1">
      <c r="A31" s="220" t="s">
        <v>87</v>
      </c>
      <c r="B31" s="221"/>
      <c r="C31" s="221"/>
      <c r="D31" s="222"/>
      <c r="E31" s="71">
        <f>SUM(E19:E30)</f>
        <v>8014</v>
      </c>
      <c r="F31" s="72">
        <f>IF(E22="",F19,IF(E25="",F22,IF(E28="",F25,F28)))</f>
        <v>8345</v>
      </c>
      <c r="G31" s="73">
        <f>IF(G19="","",IF(G20="",G19,IF(G21="",G20,IF(G22="",G21,IF(G23="",G22,IF(G24="",G23,IF(G25="",G24,IF(G26="",G25,IF(G27="",G26,IF(G28="",G27,IF(G29="",G28,IF(G30="",G29,G30))))))))))))</f>
        <v>8014</v>
      </c>
      <c r="H31" s="74" t="str">
        <f>IF(G31="","",IF(G31&gt;=F31,"Tercapai","Tidak Tercapai"))</f>
        <v>Tidak Tercapai</v>
      </c>
    </row>
    <row r="34" spans="5:12" ht="21.75" customHeight="1">
      <c r="J34" s="75"/>
      <c r="L34" s="52" t="s">
        <v>88</v>
      </c>
    </row>
    <row r="35" spans="5:12">
      <c r="E35" s="135"/>
      <c r="F35" s="136" t="s">
        <v>122</v>
      </c>
      <c r="G35" s="135"/>
    </row>
    <row r="36" spans="5:12" ht="22.5" customHeight="1">
      <c r="E36" s="135"/>
      <c r="F36" s="136"/>
      <c r="G36" s="135"/>
      <c r="J36" s="76"/>
      <c r="L36" s="53" t="s">
        <v>89</v>
      </c>
    </row>
    <row r="37" spans="5:12">
      <c r="E37" s="135"/>
      <c r="F37" s="136"/>
      <c r="G37" s="135"/>
    </row>
    <row r="38" spans="5:12">
      <c r="E38" s="135"/>
      <c r="F38" s="136"/>
      <c r="G38" s="135"/>
    </row>
    <row r="39" spans="5:12">
      <c r="E39" s="135"/>
      <c r="F39" s="136"/>
      <c r="G39" s="135"/>
    </row>
    <row r="40" spans="5:12" ht="15">
      <c r="E40" s="135"/>
      <c r="F40" s="137" t="s">
        <v>123</v>
      </c>
      <c r="G40" s="135"/>
    </row>
    <row r="41" spans="5:12">
      <c r="E41" s="135"/>
      <c r="F41" s="136" t="s">
        <v>52</v>
      </c>
      <c r="G41" s="135"/>
    </row>
  </sheetData>
  <mergeCells count="39">
    <mergeCell ref="F28:F30"/>
    <mergeCell ref="G16:G17"/>
    <mergeCell ref="H15:H17"/>
    <mergeCell ref="H19:H21"/>
    <mergeCell ref="H22:H24"/>
    <mergeCell ref="H25:H27"/>
    <mergeCell ref="H28:H30"/>
    <mergeCell ref="F15:G15"/>
    <mergeCell ref="F25:F27"/>
    <mergeCell ref="B28:D28"/>
    <mergeCell ref="B29:D29"/>
    <mergeCell ref="B30:D30"/>
    <mergeCell ref="A31:D31"/>
    <mergeCell ref="A15:A18"/>
    <mergeCell ref="B15:D17"/>
    <mergeCell ref="B22:D22"/>
    <mergeCell ref="B23:D23"/>
    <mergeCell ref="B24:D24"/>
    <mergeCell ref="B25:D25"/>
    <mergeCell ref="B26:D26"/>
    <mergeCell ref="B18:D18"/>
    <mergeCell ref="B19:D19"/>
    <mergeCell ref="B20:D20"/>
    <mergeCell ref="B21:D21"/>
    <mergeCell ref="B27:D27"/>
    <mergeCell ref="E15:E17"/>
    <mergeCell ref="F16:F17"/>
    <mergeCell ref="F19:F21"/>
    <mergeCell ref="F22:F24"/>
    <mergeCell ref="A8:H8"/>
    <mergeCell ref="D10:G10"/>
    <mergeCell ref="D11:H11"/>
    <mergeCell ref="D12:E12"/>
    <mergeCell ref="D13:E13"/>
    <mergeCell ref="B1:D1"/>
    <mergeCell ref="B2:D2"/>
    <mergeCell ref="B3:D3"/>
    <mergeCell ref="A6:H6"/>
    <mergeCell ref="A7:H7"/>
  </mergeCells>
  <conditionalFormatting sqref="H19:H31">
    <cfRule type="cellIs" dxfId="1" priority="2" operator="equal">
      <formula>"Tidak Tercapai"</formula>
    </cfRule>
  </conditionalFormatting>
  <conditionalFormatting sqref="H19:H30">
    <cfRule type="cellIs" dxfId="0" priority="1" operator="equal">
      <formula>"Belum Selesai"</formula>
    </cfRule>
  </conditionalFormatting>
  <printOptions horizontalCentered="1"/>
  <pageMargins left="0.39370078740157483" right="0.39370078740157483" top="0.74803149606299213" bottom="0.74803149606299213" header="0.31496062992125984" footer="0.31496062992125984"/>
  <pageSetup paperSize="5" scale="8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1"/>
  <sheetViews>
    <sheetView zoomScale="90" zoomScaleNormal="90" workbookViewId="0">
      <selection activeCell="I41" sqref="A1:I41"/>
    </sheetView>
  </sheetViews>
  <sheetFormatPr defaultColWidth="9.140625" defaultRowHeight="14.25"/>
  <cols>
    <col min="1" max="1" width="9.28515625" style="6" customWidth="1"/>
    <col min="2" max="2" width="11" style="6" customWidth="1"/>
    <col min="3" max="3" width="6.28515625" style="6" customWidth="1"/>
    <col min="4" max="4" width="7.7109375" style="6" customWidth="1"/>
    <col min="5" max="6" width="24.140625" style="6" customWidth="1"/>
    <col min="7" max="7" width="15.85546875" style="6" customWidth="1"/>
    <col min="8" max="9" width="19.85546875" style="6" customWidth="1"/>
    <col min="10" max="10" width="10.28515625" style="6" customWidth="1"/>
    <col min="11" max="11" width="9.140625" style="6"/>
    <col min="12" max="12" width="11.28515625" style="6" customWidth="1"/>
    <col min="13" max="16384" width="9.140625" style="6"/>
  </cols>
  <sheetData>
    <row r="1" spans="1:12" ht="15.75">
      <c r="B1" s="234"/>
      <c r="C1" s="234"/>
      <c r="D1" s="234"/>
      <c r="E1" s="7"/>
      <c r="F1" s="7"/>
      <c r="H1" s="8" t="s">
        <v>53</v>
      </c>
      <c r="I1" s="39" t="str">
        <f>IF(E20="",B19,IF(E21="",B20,IF(E22="",B21,IF(E23="",B22,IF(E24="",B23,IF(E25="",B24,IF(E26="",B25,IF(E27="",B26,IF(E28="",B27,IF(E29="",B28,IF(E30="",B29,B30)))))))))))</f>
        <v>Nopember</v>
      </c>
    </row>
    <row r="2" spans="1:12">
      <c r="B2" s="234"/>
      <c r="C2" s="234"/>
      <c r="D2" s="234"/>
      <c r="E2" s="7"/>
      <c r="F2" s="7"/>
    </row>
    <row r="3" spans="1:12">
      <c r="B3" s="234"/>
      <c r="C3" s="234"/>
      <c r="D3" s="234"/>
      <c r="E3" s="7"/>
      <c r="F3" s="7"/>
    </row>
    <row r="6" spans="1:12" ht="17.25" customHeight="1">
      <c r="A6" s="235" t="s">
        <v>54</v>
      </c>
      <c r="B6" s="235"/>
      <c r="C6" s="235"/>
      <c r="D6" s="235"/>
      <c r="E6" s="235"/>
      <c r="F6" s="235"/>
      <c r="G6" s="235"/>
      <c r="H6" s="235"/>
      <c r="I6" s="235"/>
    </row>
    <row r="7" spans="1:12" ht="20.25" customHeight="1">
      <c r="A7" s="200" t="s">
        <v>55</v>
      </c>
      <c r="B7" s="200"/>
      <c r="C7" s="200"/>
      <c r="D7" s="200"/>
      <c r="E7" s="200"/>
      <c r="F7" s="200"/>
      <c r="G7" s="200"/>
      <c r="H7" s="200"/>
      <c r="I7" s="200"/>
    </row>
    <row r="8" spans="1:12" ht="24" customHeight="1">
      <c r="A8" s="209" t="s">
        <v>56</v>
      </c>
      <c r="B8" s="209"/>
      <c r="C8" s="209"/>
      <c r="D8" s="209"/>
      <c r="E8" s="209"/>
      <c r="F8" s="209"/>
      <c r="G8" s="209"/>
      <c r="H8" s="209"/>
      <c r="I8" s="209"/>
    </row>
    <row r="10" spans="1:12" ht="21" customHeight="1">
      <c r="A10" s="9" t="s">
        <v>57</v>
      </c>
      <c r="B10" s="9"/>
      <c r="C10" s="1" t="s">
        <v>58</v>
      </c>
      <c r="D10" s="256" t="s">
        <v>34</v>
      </c>
      <c r="E10" s="256"/>
      <c r="F10" s="256"/>
      <c r="G10" s="256"/>
      <c r="H10" s="256"/>
      <c r="I10" s="256"/>
      <c r="L10" s="40"/>
    </row>
    <row r="11" spans="1:12" ht="21" customHeight="1">
      <c r="A11" s="9" t="s">
        <v>59</v>
      </c>
      <c r="B11" s="9"/>
      <c r="C11" s="1" t="s">
        <v>58</v>
      </c>
      <c r="D11" s="275" t="s">
        <v>40</v>
      </c>
      <c r="E11" s="275"/>
      <c r="F11" s="275"/>
      <c r="G11" s="275"/>
      <c r="H11" s="275"/>
      <c r="I11" s="275"/>
    </row>
    <row r="12" spans="1:12" s="1" customFormat="1" ht="21" customHeight="1">
      <c r="A12" s="10" t="s">
        <v>11</v>
      </c>
      <c r="C12" s="1" t="s">
        <v>58</v>
      </c>
      <c r="D12" s="212" t="s">
        <v>114</v>
      </c>
      <c r="E12" s="212"/>
      <c r="F12" s="11"/>
    </row>
    <row r="13" spans="1:12" s="2" customFormat="1" ht="21" customHeight="1">
      <c r="A13" s="2" t="s">
        <v>61</v>
      </c>
      <c r="C13" s="3" t="s">
        <v>62</v>
      </c>
      <c r="D13" s="259" t="s">
        <v>115</v>
      </c>
      <c r="E13" s="259"/>
      <c r="H13" s="13"/>
    </row>
    <row r="14" spans="1:12" s="3" customFormat="1" ht="21" customHeight="1">
      <c r="A14" s="2"/>
      <c r="D14" s="14"/>
    </row>
    <row r="15" spans="1:12" s="4" customFormat="1" ht="20.25" customHeight="1">
      <c r="A15" s="270" t="s">
        <v>5</v>
      </c>
      <c r="B15" s="266" t="s">
        <v>64</v>
      </c>
      <c r="C15" s="266"/>
      <c r="D15" s="266"/>
      <c r="E15" s="201" t="s">
        <v>116</v>
      </c>
      <c r="F15" s="201" t="s">
        <v>117</v>
      </c>
      <c r="G15" s="249" t="s">
        <v>96</v>
      </c>
      <c r="H15" s="276" t="s">
        <v>97</v>
      </c>
      <c r="I15" s="277"/>
    </row>
    <row r="16" spans="1:12" s="4" customFormat="1" ht="15.75" customHeight="1">
      <c r="A16" s="270"/>
      <c r="B16" s="266"/>
      <c r="C16" s="266"/>
      <c r="D16" s="266"/>
      <c r="E16" s="202"/>
      <c r="F16" s="202"/>
      <c r="G16" s="250"/>
      <c r="H16" s="266" t="s">
        <v>13</v>
      </c>
      <c r="I16" s="266"/>
    </row>
    <row r="17" spans="1:9" s="4" customFormat="1" ht="15.75" customHeight="1">
      <c r="A17" s="270"/>
      <c r="B17" s="266"/>
      <c r="C17" s="266"/>
      <c r="D17" s="266"/>
      <c r="E17" s="203"/>
      <c r="F17" s="203"/>
      <c r="G17" s="251"/>
      <c r="H17" s="15" t="s">
        <v>98</v>
      </c>
      <c r="I17" s="41" t="s">
        <v>99</v>
      </c>
    </row>
    <row r="18" spans="1:9" ht="30" customHeight="1">
      <c r="A18" s="271"/>
      <c r="B18" s="278" t="s">
        <v>70</v>
      </c>
      <c r="C18" s="278"/>
      <c r="D18" s="278"/>
      <c r="E18" s="16" t="s">
        <v>71</v>
      </c>
      <c r="F18" s="16" t="s">
        <v>72</v>
      </c>
      <c r="G18" s="17" t="s">
        <v>100</v>
      </c>
      <c r="H18" s="18" t="s">
        <v>118</v>
      </c>
      <c r="I18" s="18" t="s">
        <v>119</v>
      </c>
    </row>
    <row r="19" spans="1:9" s="4" customFormat="1" ht="22.5" customHeight="1">
      <c r="A19" s="19">
        <v>1</v>
      </c>
      <c r="B19" s="236" t="s">
        <v>75</v>
      </c>
      <c r="C19" s="237"/>
      <c r="D19" s="238"/>
      <c r="E19" s="20">
        <v>744</v>
      </c>
      <c r="F19" s="21">
        <v>744</v>
      </c>
      <c r="G19" s="282">
        <v>0.95</v>
      </c>
      <c r="H19" s="22">
        <f>+IF(F19="","",IF(E19=0,1,(F19/E19)))</f>
        <v>1</v>
      </c>
      <c r="I19" s="279">
        <f>+IF(H19="","",IF(H20="",IF(SUM($E$19:E19)=0,1,SUM($F$19:F19)/SUM($E$19:E19)),IF(H21="",IF(SUM($E$19:E20)=0,1,SUM($F$19:F20)/SUM($E$19:E20)),IF(SUM($E$19:E21)=0,1,SUM($F$19:F21)/SUM($E$19:E21)))))</f>
        <v>1</v>
      </c>
    </row>
    <row r="20" spans="1:9" s="4" customFormat="1" ht="22.5" customHeight="1">
      <c r="A20" s="23">
        <v>2</v>
      </c>
      <c r="B20" s="243" t="s">
        <v>76</v>
      </c>
      <c r="C20" s="244"/>
      <c r="D20" s="245"/>
      <c r="E20" s="24">
        <v>672</v>
      </c>
      <c r="F20" s="25">
        <v>672</v>
      </c>
      <c r="G20" s="283"/>
      <c r="H20" s="26">
        <f>+IF(F20="","",IF(E20=0,1,(F20/E20)))</f>
        <v>1</v>
      </c>
      <c r="I20" s="280"/>
    </row>
    <row r="21" spans="1:9" s="4" customFormat="1" ht="22.5" customHeight="1">
      <c r="A21" s="27">
        <v>3</v>
      </c>
      <c r="B21" s="260" t="s">
        <v>77</v>
      </c>
      <c r="C21" s="261"/>
      <c r="D21" s="262"/>
      <c r="E21" s="28">
        <v>744</v>
      </c>
      <c r="F21" s="29">
        <v>744</v>
      </c>
      <c r="G21" s="284"/>
      <c r="H21" s="26">
        <f>+IF(F21="","",IF(E21=0,1,(F21/E21)))</f>
        <v>1</v>
      </c>
      <c r="I21" s="281"/>
    </row>
    <row r="22" spans="1:9" s="4" customFormat="1" ht="22.5" customHeight="1">
      <c r="A22" s="19">
        <v>4</v>
      </c>
      <c r="B22" s="236" t="s">
        <v>78</v>
      </c>
      <c r="C22" s="237"/>
      <c r="D22" s="238"/>
      <c r="E22" s="20">
        <v>720</v>
      </c>
      <c r="F22" s="30">
        <v>720</v>
      </c>
      <c r="G22" s="282">
        <v>0.95</v>
      </c>
      <c r="H22" s="26">
        <f t="shared" ref="H22:H30" si="0">+IF(F22="","",IF(E22=0,1,(F22/E22)))</f>
        <v>1</v>
      </c>
      <c r="I22" s="279">
        <f>+IF(H22="","",IF(H23="",IF(SUM($E$19:E22)=0,1,SUM($F$19:F22)/SUM($E$19:E22)),IF(H24="",IF(SUM($E$19:E23)=0,1,SUM($F$19:F23)/SUM($E$19:E23)),IF(SUM($E$19:E24)=0,1,SUM($F$19:F24)/SUM($E$19:E24)))))</f>
        <v>1</v>
      </c>
    </row>
    <row r="23" spans="1:9" s="4" customFormat="1" ht="22.5" customHeight="1">
      <c r="A23" s="23">
        <v>5</v>
      </c>
      <c r="B23" s="243" t="s">
        <v>79</v>
      </c>
      <c r="C23" s="244"/>
      <c r="D23" s="245"/>
      <c r="E23" s="24">
        <v>744</v>
      </c>
      <c r="F23" s="31">
        <v>744</v>
      </c>
      <c r="G23" s="283"/>
      <c r="H23" s="26">
        <f t="shared" si="0"/>
        <v>1</v>
      </c>
      <c r="I23" s="280"/>
    </row>
    <row r="24" spans="1:9" s="4" customFormat="1" ht="22.5" customHeight="1">
      <c r="A24" s="27">
        <v>6</v>
      </c>
      <c r="B24" s="260" t="s">
        <v>80</v>
      </c>
      <c r="C24" s="261"/>
      <c r="D24" s="262"/>
      <c r="E24" s="28">
        <v>720</v>
      </c>
      <c r="F24" s="32">
        <v>720</v>
      </c>
      <c r="G24" s="284"/>
      <c r="H24" s="26">
        <f t="shared" si="0"/>
        <v>1</v>
      </c>
      <c r="I24" s="281"/>
    </row>
    <row r="25" spans="1:9" s="4" customFormat="1" ht="22.5" customHeight="1">
      <c r="A25" s="19">
        <v>7</v>
      </c>
      <c r="B25" s="236" t="s">
        <v>81</v>
      </c>
      <c r="C25" s="237"/>
      <c r="D25" s="238"/>
      <c r="E25" s="24">
        <v>744</v>
      </c>
      <c r="F25" s="30">
        <v>744</v>
      </c>
      <c r="G25" s="282">
        <v>0.95</v>
      </c>
      <c r="H25" s="26">
        <f t="shared" si="0"/>
        <v>1</v>
      </c>
      <c r="I25" s="279">
        <f>+IF(H25="","",IF(H26="",IF(SUM($E$19:E25)=0,1,SUM($F$19:F25)/SUM($E$19:E25)),IF(H27="",IF(SUM($E$19:E26)=0,1,SUM($F$19:F26)/SUM($E$19:E26)),IF(SUM($E$19:E27)=0,1,SUM($F$19:F27)/SUM($E$19:E27)))))</f>
        <v>1</v>
      </c>
    </row>
    <row r="26" spans="1:9" s="4" customFormat="1" ht="22.5" customHeight="1">
      <c r="A26" s="23">
        <v>8</v>
      </c>
      <c r="B26" s="243" t="s">
        <v>82</v>
      </c>
      <c r="C26" s="244"/>
      <c r="D26" s="245"/>
      <c r="E26" s="24">
        <v>742</v>
      </c>
      <c r="F26" s="31">
        <v>742</v>
      </c>
      <c r="G26" s="283"/>
      <c r="H26" s="26">
        <f t="shared" si="0"/>
        <v>1</v>
      </c>
      <c r="I26" s="280"/>
    </row>
    <row r="27" spans="1:9" s="4" customFormat="1" ht="22.5" customHeight="1">
      <c r="A27" s="27">
        <v>9</v>
      </c>
      <c r="B27" s="260" t="s">
        <v>83</v>
      </c>
      <c r="C27" s="261"/>
      <c r="D27" s="262"/>
      <c r="E27" s="28">
        <v>720</v>
      </c>
      <c r="F27" s="32">
        <v>720</v>
      </c>
      <c r="G27" s="284"/>
      <c r="H27" s="26">
        <f t="shared" si="0"/>
        <v>1</v>
      </c>
      <c r="I27" s="281"/>
    </row>
    <row r="28" spans="1:9" s="4" customFormat="1" ht="22.5" customHeight="1">
      <c r="A28" s="23">
        <v>10</v>
      </c>
      <c r="B28" s="243" t="s">
        <v>84</v>
      </c>
      <c r="C28" s="244"/>
      <c r="D28" s="245"/>
      <c r="E28" s="24">
        <v>744</v>
      </c>
      <c r="F28" s="31">
        <v>744</v>
      </c>
      <c r="G28" s="282">
        <v>0.95</v>
      </c>
      <c r="H28" s="26">
        <f t="shared" si="0"/>
        <v>1</v>
      </c>
      <c r="I28" s="279">
        <f>+IF(H28="","",IF(H29="",IF(SUM($E$19:E28)=0,1,SUM($F$19:F28)/SUM($E$19:E28)),IF(H30="",IF(SUM($E$19:E29)=0,1,SUM($F$19:F29)/SUM($E$19:E29)),IF(SUM($E$19:E30)=0,1,SUM($F$19:F30)/SUM($E$19:E30)))))</f>
        <v>1</v>
      </c>
    </row>
    <row r="29" spans="1:9" s="4" customFormat="1" ht="22.5" customHeight="1">
      <c r="A29" s="23">
        <v>11</v>
      </c>
      <c r="B29" s="243" t="s">
        <v>85</v>
      </c>
      <c r="C29" s="244"/>
      <c r="D29" s="245"/>
      <c r="E29" s="24">
        <v>720</v>
      </c>
      <c r="F29" s="31">
        <v>720</v>
      </c>
      <c r="G29" s="283"/>
      <c r="H29" s="26">
        <f t="shared" si="0"/>
        <v>1</v>
      </c>
      <c r="I29" s="280"/>
    </row>
    <row r="30" spans="1:9" s="4" customFormat="1" ht="22.5" customHeight="1">
      <c r="A30" s="27">
        <v>12</v>
      </c>
      <c r="B30" s="260" t="s">
        <v>86</v>
      </c>
      <c r="C30" s="261"/>
      <c r="D30" s="262"/>
      <c r="E30" s="28"/>
      <c r="F30" s="32"/>
      <c r="G30" s="284"/>
      <c r="H30" s="33" t="str">
        <f t="shared" si="0"/>
        <v/>
      </c>
      <c r="I30" s="281"/>
    </row>
    <row r="31" spans="1:9" s="5" customFormat="1" ht="26.25" customHeight="1">
      <c r="A31" s="267" t="s">
        <v>87</v>
      </c>
      <c r="B31" s="268"/>
      <c r="C31" s="268"/>
      <c r="D31" s="269"/>
      <c r="E31" s="34">
        <f>SUM(E19:E30)</f>
        <v>8014</v>
      </c>
      <c r="F31" s="34">
        <f>SUM(F19:F30)</f>
        <v>8014</v>
      </c>
      <c r="G31" s="35">
        <f>IF(E22="",G19,IF(E25="",G22,IF(E28="",G25,G28)))</f>
        <v>0.95</v>
      </c>
      <c r="H31" s="36"/>
      <c r="I31" s="42">
        <f>+IF(H22="",I19,IF(H25="",I22,IF(H28="",I25,I28)))</f>
        <v>1</v>
      </c>
    </row>
    <row r="34" spans="7:13" ht="21" customHeight="1">
      <c r="K34" s="37"/>
      <c r="M34" s="9" t="s">
        <v>88</v>
      </c>
    </row>
    <row r="35" spans="7:13">
      <c r="G35" s="138"/>
      <c r="H35" s="136" t="s">
        <v>122</v>
      </c>
      <c r="I35" s="138"/>
    </row>
    <row r="36" spans="7:13" ht="23.25" customHeight="1">
      <c r="G36" s="138"/>
      <c r="H36" s="136"/>
      <c r="I36" s="138"/>
      <c r="K36" s="38"/>
      <c r="M36" s="10" t="s">
        <v>89</v>
      </c>
    </row>
    <row r="37" spans="7:13">
      <c r="G37" s="138"/>
      <c r="H37" s="136"/>
      <c r="I37" s="138"/>
    </row>
    <row r="38" spans="7:13">
      <c r="G38" s="138"/>
      <c r="H38" s="136"/>
      <c r="I38" s="138"/>
    </row>
    <row r="39" spans="7:13">
      <c r="G39" s="138"/>
      <c r="H39" s="136"/>
      <c r="I39" s="138"/>
    </row>
    <row r="40" spans="7:13" ht="15">
      <c r="G40" s="138"/>
      <c r="H40" s="137" t="s">
        <v>123</v>
      </c>
      <c r="I40" s="138"/>
    </row>
    <row r="41" spans="7:13">
      <c r="G41" s="138"/>
      <c r="H41" s="136" t="s">
        <v>52</v>
      </c>
      <c r="I41" s="138"/>
    </row>
  </sheetData>
  <mergeCells count="39">
    <mergeCell ref="I22:I24"/>
    <mergeCell ref="I25:I27"/>
    <mergeCell ref="I28:I30"/>
    <mergeCell ref="B15:D17"/>
    <mergeCell ref="A31:D31"/>
    <mergeCell ref="A15:A18"/>
    <mergeCell ref="E15:E17"/>
    <mergeCell ref="F15:F17"/>
    <mergeCell ref="G15:G17"/>
    <mergeCell ref="G19:G21"/>
    <mergeCell ref="G22:G24"/>
    <mergeCell ref="G25:G27"/>
    <mergeCell ref="G28:G30"/>
    <mergeCell ref="B26:D26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H15:I15"/>
    <mergeCell ref="H16:I16"/>
    <mergeCell ref="B18:D18"/>
    <mergeCell ref="B19:D19"/>
    <mergeCell ref="B20:D20"/>
    <mergeCell ref="I19:I21"/>
    <mergeCell ref="A8:I8"/>
    <mergeCell ref="D10:I10"/>
    <mergeCell ref="D11:I11"/>
    <mergeCell ref="D12:E12"/>
    <mergeCell ref="D13:E13"/>
    <mergeCell ref="B1:D1"/>
    <mergeCell ref="B2:D2"/>
    <mergeCell ref="B3:D3"/>
    <mergeCell ref="A6:I6"/>
    <mergeCell ref="A7:I7"/>
  </mergeCells>
  <printOptions horizontalCentered="1"/>
  <pageMargins left="0.19685039370078741" right="0.19685039370078741" top="0.74803149606299213" bottom="0.55118110236220474" header="0.31496062992125984" footer="0.31496062992125984"/>
  <pageSetup paperSize="5"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1"/>
  <sheetViews>
    <sheetView tabSelected="1" zoomScale="90" zoomScaleNormal="90" workbookViewId="0">
      <selection activeCell="N22" sqref="N22"/>
    </sheetView>
  </sheetViews>
  <sheetFormatPr defaultColWidth="9.140625" defaultRowHeight="14.25"/>
  <cols>
    <col min="1" max="1" width="9.28515625" style="6" customWidth="1"/>
    <col min="2" max="2" width="11" style="6" customWidth="1"/>
    <col min="3" max="3" width="6.28515625" style="6" customWidth="1"/>
    <col min="4" max="4" width="7.7109375" style="6" customWidth="1"/>
    <col min="5" max="6" width="24.140625" style="6" customWidth="1"/>
    <col min="7" max="7" width="15.85546875" style="6" customWidth="1"/>
    <col min="8" max="9" width="19.85546875" style="6" customWidth="1"/>
    <col min="10" max="11" width="9.140625" style="6"/>
    <col min="12" max="12" width="9.28515625" style="6" customWidth="1"/>
    <col min="13" max="13" width="10.28515625" style="6" customWidth="1"/>
    <col min="14" max="14" width="9.140625" style="6"/>
    <col min="15" max="15" width="11.28515625" style="6" customWidth="1"/>
    <col min="16" max="16384" width="9.140625" style="6"/>
  </cols>
  <sheetData>
    <row r="1" spans="1:15" ht="15.75">
      <c r="B1" s="234"/>
      <c r="C1" s="234"/>
      <c r="D1" s="234"/>
      <c r="E1" s="7"/>
      <c r="F1" s="7"/>
      <c r="H1" s="8" t="s">
        <v>53</v>
      </c>
      <c r="I1" s="39" t="str">
        <f>IF(E20="",B19,IF(E21="",B20,IF(E22="",B21,IF(E23="",B22,IF(E24="",B23,IF(E25="",B24,IF(E26="",B25,IF(E27="",B26,IF(E28="",B27,IF(E29="",B28,IF(E30="",B29,B30)))))))))))</f>
        <v>Nopember</v>
      </c>
    </row>
    <row r="2" spans="1:15">
      <c r="B2" s="234"/>
      <c r="C2" s="234"/>
      <c r="D2" s="234"/>
      <c r="E2" s="7"/>
      <c r="F2" s="7"/>
    </row>
    <row r="3" spans="1:15">
      <c r="B3" s="234"/>
      <c r="C3" s="234"/>
      <c r="D3" s="234"/>
      <c r="E3" s="7"/>
      <c r="F3" s="7"/>
    </row>
    <row r="6" spans="1:15" ht="17.25" customHeight="1">
      <c r="A6" s="235" t="s">
        <v>54</v>
      </c>
      <c r="B6" s="235"/>
      <c r="C6" s="235"/>
      <c r="D6" s="235"/>
      <c r="E6" s="235"/>
      <c r="F6" s="235"/>
      <c r="G6" s="235"/>
      <c r="H6" s="235"/>
      <c r="I6" s="235"/>
    </row>
    <row r="7" spans="1:15" ht="20.25" customHeight="1">
      <c r="A7" s="200" t="s">
        <v>55</v>
      </c>
      <c r="B7" s="200"/>
      <c r="C7" s="200"/>
      <c r="D7" s="200"/>
      <c r="E7" s="200"/>
      <c r="F7" s="200"/>
      <c r="G7" s="200"/>
      <c r="H7" s="200"/>
      <c r="I7" s="200"/>
    </row>
    <row r="8" spans="1:15" ht="24" customHeight="1">
      <c r="A8" s="209" t="s">
        <v>56</v>
      </c>
      <c r="B8" s="209"/>
      <c r="C8" s="209"/>
      <c r="D8" s="209"/>
      <c r="E8" s="209"/>
      <c r="F8" s="209"/>
      <c r="G8" s="209"/>
      <c r="H8" s="209"/>
      <c r="I8" s="209"/>
    </row>
    <row r="10" spans="1:15" ht="21" customHeight="1">
      <c r="A10" s="9" t="s">
        <v>57</v>
      </c>
      <c r="B10" s="9"/>
      <c r="C10" s="1" t="s">
        <v>58</v>
      </c>
      <c r="D10" s="256" t="s">
        <v>34</v>
      </c>
      <c r="E10" s="256"/>
      <c r="F10" s="256"/>
      <c r="G10" s="256"/>
      <c r="H10" s="256"/>
      <c r="I10" s="256"/>
      <c r="O10" s="40"/>
    </row>
    <row r="11" spans="1:15" ht="21" customHeight="1">
      <c r="A11" s="9" t="s">
        <v>59</v>
      </c>
      <c r="B11" s="9"/>
      <c r="C11" s="1" t="s">
        <v>58</v>
      </c>
      <c r="D11" s="275" t="s">
        <v>42</v>
      </c>
      <c r="E11" s="275"/>
      <c r="F11" s="275"/>
      <c r="G11" s="275"/>
      <c r="H11" s="275"/>
      <c r="I11" s="275"/>
    </row>
    <row r="12" spans="1:15" s="1" customFormat="1" ht="21" customHeight="1">
      <c r="A12" s="10" t="s">
        <v>11</v>
      </c>
      <c r="C12" s="1" t="s">
        <v>58</v>
      </c>
      <c r="D12" s="212" t="s">
        <v>114</v>
      </c>
      <c r="E12" s="212"/>
      <c r="F12" s="11"/>
    </row>
    <row r="13" spans="1:15" s="2" customFormat="1" ht="21" customHeight="1">
      <c r="A13" s="2" t="s">
        <v>61</v>
      </c>
      <c r="C13" s="3" t="s">
        <v>62</v>
      </c>
      <c r="D13" s="259" t="s">
        <v>115</v>
      </c>
      <c r="E13" s="259"/>
      <c r="H13" s="13"/>
    </row>
    <row r="14" spans="1:15" s="3" customFormat="1" ht="21" customHeight="1">
      <c r="A14" s="2"/>
      <c r="D14" s="14"/>
    </row>
    <row r="15" spans="1:15" s="4" customFormat="1" ht="20.25" customHeight="1">
      <c r="A15" s="270" t="s">
        <v>5</v>
      </c>
      <c r="B15" s="266" t="s">
        <v>64</v>
      </c>
      <c r="C15" s="266"/>
      <c r="D15" s="266"/>
      <c r="E15" s="201" t="s">
        <v>116</v>
      </c>
      <c r="F15" s="201" t="s">
        <v>120</v>
      </c>
      <c r="G15" s="249" t="s">
        <v>96</v>
      </c>
      <c r="H15" s="276" t="s">
        <v>97</v>
      </c>
      <c r="I15" s="277"/>
    </row>
    <row r="16" spans="1:15" s="4" customFormat="1" ht="15.75" customHeight="1">
      <c r="A16" s="270"/>
      <c r="B16" s="266"/>
      <c r="C16" s="266"/>
      <c r="D16" s="266"/>
      <c r="E16" s="202"/>
      <c r="F16" s="202"/>
      <c r="G16" s="250"/>
      <c r="H16" s="266" t="s">
        <v>13</v>
      </c>
      <c r="I16" s="266"/>
    </row>
    <row r="17" spans="1:10" s="4" customFormat="1" ht="15.75" customHeight="1">
      <c r="A17" s="270"/>
      <c r="B17" s="266"/>
      <c r="C17" s="266"/>
      <c r="D17" s="266"/>
      <c r="E17" s="203"/>
      <c r="F17" s="203"/>
      <c r="G17" s="251"/>
      <c r="H17" s="15" t="s">
        <v>98</v>
      </c>
      <c r="I17" s="41" t="s">
        <v>99</v>
      </c>
    </row>
    <row r="18" spans="1:10" ht="30" customHeight="1">
      <c r="A18" s="271"/>
      <c r="B18" s="278" t="s">
        <v>70</v>
      </c>
      <c r="C18" s="278"/>
      <c r="D18" s="278"/>
      <c r="E18" s="16" t="s">
        <v>71</v>
      </c>
      <c r="F18" s="16" t="s">
        <v>72</v>
      </c>
      <c r="G18" s="17" t="s">
        <v>100</v>
      </c>
      <c r="H18" s="18" t="s">
        <v>118</v>
      </c>
      <c r="I18" s="18" t="s">
        <v>119</v>
      </c>
    </row>
    <row r="19" spans="1:10" s="4" customFormat="1" ht="22.5" customHeight="1">
      <c r="A19" s="19">
        <v>1</v>
      </c>
      <c r="B19" s="236" t="s">
        <v>75</v>
      </c>
      <c r="C19" s="237"/>
      <c r="D19" s="238"/>
      <c r="E19" s="20">
        <v>744</v>
      </c>
      <c r="F19" s="21">
        <v>744</v>
      </c>
      <c r="G19" s="282">
        <v>0.95</v>
      </c>
      <c r="H19" s="22">
        <f>+IF(F19="","",IF(E19=0,1,(F19/E19)))</f>
        <v>1</v>
      </c>
      <c r="I19" s="279">
        <f>+IF(H19="","",IF(H20="",IF(SUM($E$19:E19)=0,1,SUM($F$19:F19)/SUM($E$19:E19)),IF(H21="",IF(SUM($E$19:E20)=0,1,SUM($F$19:F20)/SUM($E$19:E20)),IF(SUM($E$19:E21)=0,1,SUM($F$19:F21)/SUM($E$19:E21)))))</f>
        <v>1</v>
      </c>
    </row>
    <row r="20" spans="1:10" s="4" customFormat="1" ht="22.5" customHeight="1">
      <c r="A20" s="23">
        <v>2</v>
      </c>
      <c r="B20" s="243" t="s">
        <v>76</v>
      </c>
      <c r="C20" s="244"/>
      <c r="D20" s="245"/>
      <c r="E20" s="24">
        <v>672</v>
      </c>
      <c r="F20" s="25">
        <v>672</v>
      </c>
      <c r="G20" s="283"/>
      <c r="H20" s="26">
        <f>+IF(F20="","",IF(E20=0,1,(F20/E20)))</f>
        <v>1</v>
      </c>
      <c r="I20" s="280"/>
    </row>
    <row r="21" spans="1:10" s="4" customFormat="1" ht="22.5" customHeight="1">
      <c r="A21" s="27">
        <v>3</v>
      </c>
      <c r="B21" s="260" t="s">
        <v>77</v>
      </c>
      <c r="C21" s="261"/>
      <c r="D21" s="262"/>
      <c r="E21" s="28">
        <v>744</v>
      </c>
      <c r="F21" s="29">
        <v>744</v>
      </c>
      <c r="G21" s="284"/>
      <c r="H21" s="26">
        <f>+IF(F21="","",IF(E21=0,1,(F21/E21)))</f>
        <v>1</v>
      </c>
      <c r="I21" s="281"/>
    </row>
    <row r="22" spans="1:10" s="4" customFormat="1" ht="22.5" customHeight="1">
      <c r="A22" s="19">
        <v>4</v>
      </c>
      <c r="B22" s="236" t="s">
        <v>78</v>
      </c>
      <c r="C22" s="237"/>
      <c r="D22" s="238"/>
      <c r="E22" s="20">
        <v>720</v>
      </c>
      <c r="F22" s="30">
        <v>720</v>
      </c>
      <c r="G22" s="282">
        <v>0.95</v>
      </c>
      <c r="H22" s="26">
        <f t="shared" ref="H22:H30" si="0">+IF(F22="","",IF(E22=0,1,(F22/E22)))</f>
        <v>1</v>
      </c>
      <c r="I22" s="279">
        <f>+IF(H22="","",IF(H23="",IF(SUM($E$19:E22)=0,1,SUM($F$19:F22)/SUM($E$19:E22)),IF(H24="",IF(SUM($E$19:E23)=0,1,SUM($F$19:F23)/SUM($E$19:E23)),IF(SUM($E$19:E24)=0,1,SUM($F$19:F24)/SUM($E$19:E24)))))</f>
        <v>1</v>
      </c>
    </row>
    <row r="23" spans="1:10" s="4" customFormat="1" ht="22.5" customHeight="1">
      <c r="A23" s="23">
        <v>5</v>
      </c>
      <c r="B23" s="243" t="s">
        <v>79</v>
      </c>
      <c r="C23" s="244"/>
      <c r="D23" s="245"/>
      <c r="E23" s="24">
        <v>744</v>
      </c>
      <c r="F23" s="31">
        <v>744</v>
      </c>
      <c r="G23" s="283"/>
      <c r="H23" s="26">
        <f t="shared" si="0"/>
        <v>1</v>
      </c>
      <c r="I23" s="280"/>
    </row>
    <row r="24" spans="1:10" s="4" customFormat="1" ht="22.5" customHeight="1">
      <c r="A24" s="27">
        <v>6</v>
      </c>
      <c r="B24" s="260" t="s">
        <v>80</v>
      </c>
      <c r="C24" s="261"/>
      <c r="D24" s="262"/>
      <c r="E24" s="28">
        <v>720</v>
      </c>
      <c r="F24" s="32">
        <v>720</v>
      </c>
      <c r="G24" s="284"/>
      <c r="H24" s="26">
        <f t="shared" si="0"/>
        <v>1</v>
      </c>
      <c r="I24" s="281"/>
    </row>
    <row r="25" spans="1:10" s="4" customFormat="1" ht="22.5" customHeight="1">
      <c r="A25" s="19">
        <v>7</v>
      </c>
      <c r="B25" s="236" t="s">
        <v>81</v>
      </c>
      <c r="C25" s="237"/>
      <c r="D25" s="238"/>
      <c r="E25" s="24">
        <v>744</v>
      </c>
      <c r="F25" s="30">
        <v>744</v>
      </c>
      <c r="G25" s="282">
        <v>0.95</v>
      </c>
      <c r="H25" s="26">
        <f t="shared" si="0"/>
        <v>1</v>
      </c>
      <c r="I25" s="279">
        <f>+IF(H25="","",IF(H26="",IF(SUM($E$19:E25)=0,1,SUM($F$19:F25)/SUM($E$19:E25)),IF(H27="",IF(SUM($E$19:E26)=0,1,SUM($F$19:F26)/SUM($E$19:E26)),IF(SUM($E$19:E27)=0,1,SUM($F$19:F27)/SUM($E$19:E27)))))</f>
        <v>1</v>
      </c>
    </row>
    <row r="26" spans="1:10" s="4" customFormat="1" ht="22.5" customHeight="1">
      <c r="A26" s="23">
        <v>8</v>
      </c>
      <c r="B26" s="243" t="s">
        <v>82</v>
      </c>
      <c r="C26" s="244"/>
      <c r="D26" s="245"/>
      <c r="E26" s="24">
        <v>742</v>
      </c>
      <c r="F26" s="31">
        <v>742</v>
      </c>
      <c r="G26" s="283"/>
      <c r="H26" s="26">
        <f t="shared" si="0"/>
        <v>1</v>
      </c>
      <c r="I26" s="280"/>
    </row>
    <row r="27" spans="1:10" s="4" customFormat="1" ht="22.5" customHeight="1">
      <c r="A27" s="27">
        <v>9</v>
      </c>
      <c r="B27" s="260" t="s">
        <v>83</v>
      </c>
      <c r="C27" s="261"/>
      <c r="D27" s="262"/>
      <c r="E27" s="28">
        <v>720</v>
      </c>
      <c r="F27" s="32">
        <v>720</v>
      </c>
      <c r="G27" s="284"/>
      <c r="H27" s="26">
        <f t="shared" si="0"/>
        <v>1</v>
      </c>
      <c r="I27" s="281"/>
    </row>
    <row r="28" spans="1:10" s="4" customFormat="1" ht="22.5" customHeight="1">
      <c r="A28" s="23">
        <v>10</v>
      </c>
      <c r="B28" s="243" t="s">
        <v>84</v>
      </c>
      <c r="C28" s="244"/>
      <c r="D28" s="245"/>
      <c r="E28" s="24">
        <v>744</v>
      </c>
      <c r="F28" s="31">
        <v>744</v>
      </c>
      <c r="G28" s="282">
        <v>0.95</v>
      </c>
      <c r="H28" s="26">
        <f t="shared" si="0"/>
        <v>1</v>
      </c>
      <c r="I28" s="279">
        <f>+IF(H28="","",IF(H29="",IF(SUM($E$19:E28)=0,1,SUM($F$19:F28)/SUM($E$19:E28)),IF(H30="",IF(SUM($E$19:E29)=0,1,SUM($F$19:F29)/SUM($E$19:E29)),IF(SUM($E$19:E30)=0,1,SUM($F$19:F30)/SUM($E$19:E30)))))</f>
        <v>1</v>
      </c>
    </row>
    <row r="29" spans="1:10" s="4" customFormat="1" ht="22.5" customHeight="1">
      <c r="A29" s="23">
        <v>11</v>
      </c>
      <c r="B29" s="243" t="s">
        <v>85</v>
      </c>
      <c r="C29" s="244"/>
      <c r="D29" s="245"/>
      <c r="E29" s="24">
        <v>720</v>
      </c>
      <c r="F29" s="31">
        <v>720</v>
      </c>
      <c r="G29" s="283"/>
      <c r="H29" s="26">
        <f t="shared" si="0"/>
        <v>1</v>
      </c>
      <c r="I29" s="280"/>
    </row>
    <row r="30" spans="1:10" s="4" customFormat="1" ht="22.5" customHeight="1">
      <c r="A30" s="27">
        <v>12</v>
      </c>
      <c r="B30" s="260" t="s">
        <v>86</v>
      </c>
      <c r="C30" s="261"/>
      <c r="D30" s="262"/>
      <c r="E30" s="28"/>
      <c r="F30" s="32"/>
      <c r="G30" s="284"/>
      <c r="H30" s="33" t="str">
        <f t="shared" si="0"/>
        <v/>
      </c>
      <c r="I30" s="281"/>
    </row>
    <row r="31" spans="1:10" s="5" customFormat="1" ht="26.25" customHeight="1">
      <c r="A31" s="267" t="s">
        <v>87</v>
      </c>
      <c r="B31" s="268"/>
      <c r="C31" s="268"/>
      <c r="D31" s="269"/>
      <c r="E31" s="34">
        <f>SUM(E19:E30)</f>
        <v>8014</v>
      </c>
      <c r="F31" s="34">
        <f>SUM(F19:F30)</f>
        <v>8014</v>
      </c>
      <c r="G31" s="35">
        <f>IF(E22="",G19,IF(E25="",G22,IF(E28="",G25,G28)))</f>
        <v>0.95</v>
      </c>
      <c r="H31" s="36"/>
      <c r="I31" s="42">
        <f>+IF(H22="",I19,IF(H25="",I22,IF(H28="",I25,I28)))</f>
        <v>1</v>
      </c>
      <c r="J31" s="9"/>
    </row>
    <row r="34" spans="7:13" ht="21" customHeight="1">
      <c r="K34" s="37"/>
      <c r="M34" s="9" t="s">
        <v>88</v>
      </c>
    </row>
    <row r="35" spans="7:13">
      <c r="G35" s="138"/>
      <c r="H35" s="136" t="s">
        <v>122</v>
      </c>
      <c r="I35" s="138"/>
    </row>
    <row r="36" spans="7:13" ht="23.25" customHeight="1">
      <c r="G36" s="138"/>
      <c r="H36" s="136"/>
      <c r="I36" s="138"/>
      <c r="K36" s="38"/>
      <c r="M36" s="10" t="s">
        <v>89</v>
      </c>
    </row>
    <row r="37" spans="7:13">
      <c r="G37" s="138"/>
      <c r="H37" s="136"/>
      <c r="I37" s="138"/>
    </row>
    <row r="38" spans="7:13">
      <c r="G38" s="138"/>
      <c r="H38" s="136"/>
      <c r="I38" s="138"/>
    </row>
    <row r="39" spans="7:13">
      <c r="G39" s="138"/>
      <c r="H39" s="136"/>
      <c r="I39" s="138"/>
    </row>
    <row r="40" spans="7:13" ht="15">
      <c r="G40" s="138"/>
      <c r="H40" s="137" t="s">
        <v>123</v>
      </c>
      <c r="I40" s="138"/>
    </row>
    <row r="41" spans="7:13">
      <c r="G41" s="138"/>
      <c r="H41" s="136" t="s">
        <v>52</v>
      </c>
      <c r="I41" s="138"/>
    </row>
  </sheetData>
  <mergeCells count="39">
    <mergeCell ref="I22:I24"/>
    <mergeCell ref="I25:I27"/>
    <mergeCell ref="I28:I30"/>
    <mergeCell ref="B15:D17"/>
    <mergeCell ref="A31:D31"/>
    <mergeCell ref="A15:A18"/>
    <mergeCell ref="E15:E17"/>
    <mergeCell ref="F15:F17"/>
    <mergeCell ref="G15:G17"/>
    <mergeCell ref="G19:G21"/>
    <mergeCell ref="G22:G24"/>
    <mergeCell ref="G25:G27"/>
    <mergeCell ref="G28:G30"/>
    <mergeCell ref="B26:D26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H15:I15"/>
    <mergeCell ref="H16:I16"/>
    <mergeCell ref="B18:D18"/>
    <mergeCell ref="B19:D19"/>
    <mergeCell ref="B20:D20"/>
    <mergeCell ref="I19:I21"/>
    <mergeCell ref="A8:I8"/>
    <mergeCell ref="D10:I10"/>
    <mergeCell ref="D11:I11"/>
    <mergeCell ref="D12:E12"/>
    <mergeCell ref="D13:E13"/>
    <mergeCell ref="B1:D1"/>
    <mergeCell ref="B2:D2"/>
    <mergeCell ref="B3:D3"/>
    <mergeCell ref="A6:I6"/>
    <mergeCell ref="A7:I7"/>
  </mergeCells>
  <printOptions horizontalCentered="1"/>
  <pageMargins left="0.19685039370078741" right="0.19685039370078741" top="0.74803149606299213" bottom="0.55118110236220474" header="0.31496062992125984" footer="0.31496062992125984"/>
  <pageSetup paperSize="5"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1" workbookViewId="0">
      <selection activeCell="F38" sqref="F38"/>
    </sheetView>
  </sheetViews>
  <sheetFormatPr defaultColWidth="9" defaultRowHeight="15"/>
  <sheetData>
    <row r="1" spans="1:7">
      <c r="A1" s="139" t="s">
        <v>57</v>
      </c>
      <c r="B1" s="139"/>
      <c r="C1" s="140"/>
      <c r="D1" s="140"/>
      <c r="E1" s="141" t="s">
        <v>124</v>
      </c>
      <c r="F1" s="139"/>
      <c r="G1" s="142"/>
    </row>
    <row r="2" spans="1:7">
      <c r="A2" s="143" t="s">
        <v>59</v>
      </c>
      <c r="B2" s="140"/>
      <c r="C2" s="140"/>
      <c r="D2" s="140"/>
      <c r="E2" s="289" t="s">
        <v>125</v>
      </c>
      <c r="F2" s="289"/>
      <c r="G2" s="144"/>
    </row>
    <row r="3" spans="1:7">
      <c r="A3" s="141" t="s">
        <v>11</v>
      </c>
      <c r="B3" s="145"/>
      <c r="C3" s="145"/>
      <c r="D3" s="145"/>
      <c r="E3" s="141" t="s">
        <v>126</v>
      </c>
      <c r="F3" s="141"/>
      <c r="G3" s="146"/>
    </row>
    <row r="4" spans="1:7">
      <c r="A4" s="141" t="s">
        <v>127</v>
      </c>
      <c r="B4" s="145"/>
      <c r="C4" s="145"/>
      <c r="D4" s="145"/>
      <c r="E4" s="290" t="s">
        <v>128</v>
      </c>
      <c r="F4" s="290"/>
      <c r="G4" s="146"/>
    </row>
    <row r="5" spans="1:7">
      <c r="A5" s="140"/>
      <c r="B5" s="140"/>
      <c r="C5" s="140"/>
      <c r="D5" s="140"/>
      <c r="E5" s="140"/>
      <c r="F5" s="140"/>
      <c r="G5" s="146" t="s">
        <v>129</v>
      </c>
    </row>
    <row r="6" spans="1:7" ht="75">
      <c r="A6" s="291" t="s">
        <v>5</v>
      </c>
      <c r="B6" s="292" t="s">
        <v>130</v>
      </c>
      <c r="C6" s="292"/>
      <c r="D6" s="147" t="s">
        <v>131</v>
      </c>
      <c r="E6" s="148" t="s">
        <v>132</v>
      </c>
      <c r="F6" s="149" t="s">
        <v>133</v>
      </c>
      <c r="G6" s="146"/>
    </row>
    <row r="7" spans="1:7">
      <c r="A7" s="291"/>
      <c r="B7" s="293" t="s">
        <v>70</v>
      </c>
      <c r="C7" s="293"/>
      <c r="D7" s="150" t="s">
        <v>134</v>
      </c>
      <c r="E7" s="151" t="s">
        <v>135</v>
      </c>
      <c r="F7" s="152" t="s">
        <v>136</v>
      </c>
      <c r="G7" s="146"/>
    </row>
    <row r="8" spans="1:7">
      <c r="A8" s="153">
        <v>1</v>
      </c>
      <c r="B8" s="287">
        <v>45231</v>
      </c>
      <c r="C8" s="288"/>
      <c r="D8" s="154">
        <v>24</v>
      </c>
      <c r="E8" s="155">
        <v>0</v>
      </c>
      <c r="F8" s="156">
        <f>D8-E8</f>
        <v>24</v>
      </c>
      <c r="G8" s="146"/>
    </row>
    <row r="9" spans="1:7">
      <c r="A9" s="157">
        <v>2</v>
      </c>
      <c r="B9" s="287">
        <v>45232</v>
      </c>
      <c r="C9" s="288"/>
      <c r="D9" s="158">
        <v>24</v>
      </c>
      <c r="E9" s="159">
        <v>0</v>
      </c>
      <c r="F9" s="156">
        <f t="shared" ref="F9:F37" si="0">D9-E9</f>
        <v>24</v>
      </c>
      <c r="G9" s="146"/>
    </row>
    <row r="10" spans="1:7">
      <c r="A10" s="157">
        <v>3</v>
      </c>
      <c r="B10" s="287">
        <v>45233</v>
      </c>
      <c r="C10" s="288"/>
      <c r="D10" s="158">
        <v>24</v>
      </c>
      <c r="E10" s="159">
        <v>0</v>
      </c>
      <c r="F10" s="156">
        <f t="shared" si="0"/>
        <v>24</v>
      </c>
      <c r="G10" s="146"/>
    </row>
    <row r="11" spans="1:7">
      <c r="A11" s="157">
        <v>4</v>
      </c>
      <c r="B11" s="287">
        <v>45234</v>
      </c>
      <c r="C11" s="288"/>
      <c r="D11" s="158">
        <v>24</v>
      </c>
      <c r="E11" s="159">
        <v>0</v>
      </c>
      <c r="F11" s="156">
        <f t="shared" si="0"/>
        <v>24</v>
      </c>
      <c r="G11" s="146"/>
    </row>
    <row r="12" spans="1:7">
      <c r="A12" s="157">
        <v>5</v>
      </c>
      <c r="B12" s="287">
        <v>45235</v>
      </c>
      <c r="C12" s="288"/>
      <c r="D12" s="158">
        <v>24</v>
      </c>
      <c r="E12" s="159">
        <v>0</v>
      </c>
      <c r="F12" s="156">
        <f t="shared" si="0"/>
        <v>24</v>
      </c>
      <c r="G12" s="146"/>
    </row>
    <row r="13" spans="1:7">
      <c r="A13" s="157">
        <v>6</v>
      </c>
      <c r="B13" s="287">
        <v>45236</v>
      </c>
      <c r="C13" s="288"/>
      <c r="D13" s="158">
        <v>24</v>
      </c>
      <c r="E13" s="159">
        <v>0</v>
      </c>
      <c r="F13" s="156">
        <f t="shared" si="0"/>
        <v>24</v>
      </c>
      <c r="G13" s="146"/>
    </row>
    <row r="14" spans="1:7">
      <c r="A14" s="157">
        <v>7</v>
      </c>
      <c r="B14" s="287">
        <v>45237</v>
      </c>
      <c r="C14" s="288"/>
      <c r="D14" s="158">
        <v>24</v>
      </c>
      <c r="E14" s="159">
        <v>0</v>
      </c>
      <c r="F14" s="156">
        <f t="shared" si="0"/>
        <v>24</v>
      </c>
      <c r="G14" s="146"/>
    </row>
    <row r="15" spans="1:7">
      <c r="A15" s="157">
        <v>8</v>
      </c>
      <c r="B15" s="287">
        <v>45238</v>
      </c>
      <c r="C15" s="288"/>
      <c r="D15" s="158">
        <v>24</v>
      </c>
      <c r="E15" s="159">
        <v>0</v>
      </c>
      <c r="F15" s="156">
        <f t="shared" si="0"/>
        <v>24</v>
      </c>
      <c r="G15" s="146"/>
    </row>
    <row r="16" spans="1:7">
      <c r="A16" s="157">
        <v>9</v>
      </c>
      <c r="B16" s="287">
        <v>45239</v>
      </c>
      <c r="C16" s="288"/>
      <c r="D16" s="158">
        <v>24</v>
      </c>
      <c r="E16" s="159">
        <v>0</v>
      </c>
      <c r="F16" s="156">
        <f t="shared" si="0"/>
        <v>24</v>
      </c>
      <c r="G16" s="146"/>
    </row>
    <row r="17" spans="1:7">
      <c r="A17" s="157">
        <v>10</v>
      </c>
      <c r="B17" s="287">
        <v>45240</v>
      </c>
      <c r="C17" s="288"/>
      <c r="D17" s="158">
        <v>24</v>
      </c>
      <c r="E17" s="159">
        <v>0</v>
      </c>
      <c r="F17" s="156">
        <f t="shared" si="0"/>
        <v>24</v>
      </c>
      <c r="G17" s="146"/>
    </row>
    <row r="18" spans="1:7">
      <c r="A18" s="157">
        <v>11</v>
      </c>
      <c r="B18" s="287">
        <v>45241</v>
      </c>
      <c r="C18" s="288"/>
      <c r="D18" s="158">
        <v>24</v>
      </c>
      <c r="E18" s="159">
        <v>0</v>
      </c>
      <c r="F18" s="156">
        <f t="shared" si="0"/>
        <v>24</v>
      </c>
      <c r="G18" s="146"/>
    </row>
    <row r="19" spans="1:7">
      <c r="A19" s="157">
        <v>12</v>
      </c>
      <c r="B19" s="287">
        <v>45242</v>
      </c>
      <c r="C19" s="288"/>
      <c r="D19" s="158">
        <v>24</v>
      </c>
      <c r="E19" s="159">
        <v>0</v>
      </c>
      <c r="F19" s="156">
        <f t="shared" si="0"/>
        <v>24</v>
      </c>
      <c r="G19" s="146"/>
    </row>
    <row r="20" spans="1:7">
      <c r="A20" s="157">
        <v>13</v>
      </c>
      <c r="B20" s="287">
        <v>45243</v>
      </c>
      <c r="C20" s="288"/>
      <c r="D20" s="158">
        <v>24</v>
      </c>
      <c r="E20" s="159">
        <v>0</v>
      </c>
      <c r="F20" s="156">
        <f t="shared" si="0"/>
        <v>24</v>
      </c>
      <c r="G20" s="146"/>
    </row>
    <row r="21" spans="1:7">
      <c r="A21" s="157">
        <v>14</v>
      </c>
      <c r="B21" s="287">
        <v>45244</v>
      </c>
      <c r="C21" s="288"/>
      <c r="D21" s="158">
        <v>24</v>
      </c>
      <c r="E21" s="159">
        <v>0</v>
      </c>
      <c r="F21" s="156">
        <f t="shared" si="0"/>
        <v>24</v>
      </c>
      <c r="G21" s="146"/>
    </row>
    <row r="22" spans="1:7">
      <c r="A22" s="157">
        <v>15</v>
      </c>
      <c r="B22" s="287">
        <v>45245</v>
      </c>
      <c r="C22" s="288"/>
      <c r="D22" s="158">
        <v>24</v>
      </c>
      <c r="E22" s="159">
        <v>0</v>
      </c>
      <c r="F22" s="156">
        <f t="shared" si="0"/>
        <v>24</v>
      </c>
      <c r="G22" s="146"/>
    </row>
    <row r="23" spans="1:7">
      <c r="A23" s="157">
        <v>16</v>
      </c>
      <c r="B23" s="287">
        <v>45246</v>
      </c>
      <c r="C23" s="288"/>
      <c r="D23" s="158">
        <v>24</v>
      </c>
      <c r="E23" s="159">
        <v>0</v>
      </c>
      <c r="F23" s="156">
        <f t="shared" si="0"/>
        <v>24</v>
      </c>
      <c r="G23" s="146"/>
    </row>
    <row r="24" spans="1:7">
      <c r="A24" s="157">
        <v>17</v>
      </c>
      <c r="B24" s="287">
        <v>45247</v>
      </c>
      <c r="C24" s="288"/>
      <c r="D24" s="158">
        <v>24</v>
      </c>
      <c r="E24" s="159">
        <v>0</v>
      </c>
      <c r="F24" s="156">
        <f t="shared" si="0"/>
        <v>24</v>
      </c>
      <c r="G24" s="146"/>
    </row>
    <row r="25" spans="1:7">
      <c r="A25" s="157">
        <v>18</v>
      </c>
      <c r="B25" s="287">
        <v>45248</v>
      </c>
      <c r="C25" s="288"/>
      <c r="D25" s="158">
        <v>24</v>
      </c>
      <c r="E25" s="159">
        <v>0</v>
      </c>
      <c r="F25" s="156">
        <f t="shared" si="0"/>
        <v>24</v>
      </c>
      <c r="G25" s="146"/>
    </row>
    <row r="26" spans="1:7">
      <c r="A26" s="157">
        <v>19</v>
      </c>
      <c r="B26" s="287">
        <v>45249</v>
      </c>
      <c r="C26" s="288"/>
      <c r="D26" s="158">
        <v>24</v>
      </c>
      <c r="E26" s="159">
        <v>0</v>
      </c>
      <c r="F26" s="156">
        <f t="shared" si="0"/>
        <v>24</v>
      </c>
      <c r="G26" s="146"/>
    </row>
    <row r="27" spans="1:7">
      <c r="A27" s="157">
        <v>20</v>
      </c>
      <c r="B27" s="287">
        <v>45250</v>
      </c>
      <c r="C27" s="288"/>
      <c r="D27" s="158">
        <v>24</v>
      </c>
      <c r="E27" s="159">
        <v>0</v>
      </c>
      <c r="F27" s="156">
        <f t="shared" si="0"/>
        <v>24</v>
      </c>
      <c r="G27" s="146"/>
    </row>
    <row r="28" spans="1:7">
      <c r="A28" s="157">
        <v>21</v>
      </c>
      <c r="B28" s="287">
        <v>45251</v>
      </c>
      <c r="C28" s="288"/>
      <c r="D28" s="158">
        <v>24</v>
      </c>
      <c r="E28" s="159">
        <v>0</v>
      </c>
      <c r="F28" s="156">
        <f t="shared" si="0"/>
        <v>24</v>
      </c>
      <c r="G28" s="146"/>
    </row>
    <row r="29" spans="1:7">
      <c r="A29" s="157">
        <v>22</v>
      </c>
      <c r="B29" s="287">
        <v>45252</v>
      </c>
      <c r="C29" s="288"/>
      <c r="D29" s="158">
        <v>24</v>
      </c>
      <c r="E29" s="159">
        <v>0</v>
      </c>
      <c r="F29" s="156">
        <f t="shared" si="0"/>
        <v>24</v>
      </c>
      <c r="G29" s="146"/>
    </row>
    <row r="30" spans="1:7">
      <c r="A30" s="157">
        <v>23</v>
      </c>
      <c r="B30" s="287">
        <v>45253</v>
      </c>
      <c r="C30" s="288"/>
      <c r="D30" s="158">
        <v>24</v>
      </c>
      <c r="E30" s="159">
        <v>0</v>
      </c>
      <c r="F30" s="156">
        <f t="shared" si="0"/>
        <v>24</v>
      </c>
      <c r="G30" s="146"/>
    </row>
    <row r="31" spans="1:7">
      <c r="A31" s="157">
        <v>24</v>
      </c>
      <c r="B31" s="287">
        <v>45254</v>
      </c>
      <c r="C31" s="288"/>
      <c r="D31" s="158">
        <v>24</v>
      </c>
      <c r="E31" s="159">
        <v>0</v>
      </c>
      <c r="F31" s="156">
        <f t="shared" si="0"/>
        <v>24</v>
      </c>
      <c r="G31" s="146"/>
    </row>
    <row r="32" spans="1:7">
      <c r="A32" s="157">
        <v>25</v>
      </c>
      <c r="B32" s="287">
        <v>45255</v>
      </c>
      <c r="C32" s="288"/>
      <c r="D32" s="158">
        <v>24</v>
      </c>
      <c r="E32" s="159">
        <v>0</v>
      </c>
      <c r="F32" s="156">
        <f t="shared" si="0"/>
        <v>24</v>
      </c>
      <c r="G32" s="146"/>
    </row>
    <row r="33" spans="1:7">
      <c r="A33" s="157">
        <v>26</v>
      </c>
      <c r="B33" s="287">
        <v>45256</v>
      </c>
      <c r="C33" s="288"/>
      <c r="D33" s="158">
        <v>24</v>
      </c>
      <c r="E33" s="159">
        <v>0</v>
      </c>
      <c r="F33" s="156">
        <f t="shared" si="0"/>
        <v>24</v>
      </c>
      <c r="G33" s="146"/>
    </row>
    <row r="34" spans="1:7">
      <c r="A34" s="160">
        <v>27</v>
      </c>
      <c r="B34" s="287">
        <v>45257</v>
      </c>
      <c r="C34" s="288"/>
      <c r="D34" s="158">
        <v>24</v>
      </c>
      <c r="E34" s="161">
        <v>0</v>
      </c>
      <c r="F34" s="156">
        <f t="shared" si="0"/>
        <v>24</v>
      </c>
      <c r="G34" s="146"/>
    </row>
    <row r="35" spans="1:7">
      <c r="A35" s="160">
        <v>28</v>
      </c>
      <c r="B35" s="287">
        <v>45258</v>
      </c>
      <c r="C35" s="288"/>
      <c r="D35" s="158">
        <v>24</v>
      </c>
      <c r="E35" s="161">
        <v>0</v>
      </c>
      <c r="F35" s="156">
        <f t="shared" si="0"/>
        <v>24</v>
      </c>
      <c r="G35" s="146"/>
    </row>
    <row r="36" spans="1:7">
      <c r="A36" s="160">
        <v>29</v>
      </c>
      <c r="B36" s="287">
        <v>45259</v>
      </c>
      <c r="C36" s="288"/>
      <c r="D36" s="158">
        <v>24</v>
      </c>
      <c r="E36" s="161">
        <v>0</v>
      </c>
      <c r="F36" s="156">
        <f t="shared" si="0"/>
        <v>24</v>
      </c>
      <c r="G36" s="146"/>
    </row>
    <row r="37" spans="1:7">
      <c r="A37" s="160">
        <v>30</v>
      </c>
      <c r="B37" s="287">
        <v>45260</v>
      </c>
      <c r="C37" s="288"/>
      <c r="D37" s="158">
        <v>24</v>
      </c>
      <c r="E37" s="161">
        <v>0</v>
      </c>
      <c r="F37" s="156">
        <f t="shared" si="0"/>
        <v>24</v>
      </c>
      <c r="G37" s="146"/>
    </row>
    <row r="38" spans="1:7">
      <c r="A38" s="162">
        <v>31</v>
      </c>
      <c r="B38" s="285"/>
      <c r="C38" s="286"/>
      <c r="D38" s="166"/>
      <c r="E38" s="167">
        <v>0</v>
      </c>
      <c r="F38" s="168">
        <f>D38-E38</f>
        <v>0</v>
      </c>
      <c r="G38" s="146"/>
    </row>
    <row r="39" spans="1:7">
      <c r="A39" s="163"/>
      <c r="B39" s="160"/>
      <c r="C39" s="160"/>
      <c r="D39" s="160"/>
      <c r="E39" s="164" t="s">
        <v>137</v>
      </c>
      <c r="F39" s="165">
        <f>SUM(F8:F38)</f>
        <v>720</v>
      </c>
      <c r="G39" s="146"/>
    </row>
  </sheetData>
  <mergeCells count="36">
    <mergeCell ref="B14:C14"/>
    <mergeCell ref="E2:F2"/>
    <mergeCell ref="E4:F4"/>
    <mergeCell ref="A6:A7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SPV SISTEM INFORMASI</vt:lpstr>
      <vt:lpstr>1. Pengembangan Sistem IT</vt:lpstr>
      <vt:lpstr>2. Perbaikan Fitur</vt:lpstr>
      <vt:lpstr>3. Penambahan fitur</vt:lpstr>
      <vt:lpstr>4. Pembayaran online</vt:lpstr>
      <vt:lpstr>5. Catat Meter</vt:lpstr>
      <vt:lpstr>6. Axapta</vt:lpstr>
      <vt:lpstr>7. Billing</vt:lpstr>
      <vt:lpstr>Hitung jam layanan</vt:lpstr>
      <vt:lpstr>'1. Pengembangan Sistem IT'!Print_Area</vt:lpstr>
      <vt:lpstr>'2. Perbaikan Fitur'!Print_Area</vt:lpstr>
      <vt:lpstr>'3. Penambahan fitur'!Print_Area</vt:lpstr>
      <vt:lpstr>'4. Pembayaran online'!Print_Area</vt:lpstr>
      <vt:lpstr>'5. Catat Meter'!Print_Area</vt:lpstr>
      <vt:lpstr>'6. Axapta'!Print_Area</vt:lpstr>
      <vt:lpstr>'7. Billing'!Print_Area</vt:lpstr>
      <vt:lpstr>'SPV SISTEM INFORMASI'!Print_Area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staf-pps</dc:creator>
  <cp:lastModifiedBy>administrator1</cp:lastModifiedBy>
  <cp:lastPrinted>2023-12-01T03:58:34Z</cp:lastPrinted>
  <dcterms:created xsi:type="dcterms:W3CDTF">2020-04-21T02:11:00Z</dcterms:created>
  <dcterms:modified xsi:type="dcterms:W3CDTF">2023-12-01T04:01:55Z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